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xr:revisionPtr revIDLastSave="0" documentId="13_ncr:1_{E59F4DAA-2C53-4F23-A3F1-7357B5A36AC8}" xr6:coauthVersionLast="47" xr6:coauthVersionMax="47" xr10:uidLastSave="{00000000-0000-0000-0000-000000000000}"/>
  <bookViews>
    <workbookView xWindow="-98" yWindow="-98" windowWidth="20715" windowHeight="13276" activeTab="1" xr2:uid="{00000000-000D-0000-FFFF-FFFF00000000}"/>
  </bookViews>
  <sheets>
    <sheet name="Einführung" sheetId="5" r:id="rId1"/>
    <sheet name="Familienbudget - Planung 2021" sheetId="3" r:id="rId2"/>
    <sheet name="Familienbudget - Ist 2021" sheetId="1" r:id="rId3"/>
    <sheet name="unregel. Zahlungen" sheetId="6" r:id="rId4"/>
    <sheet name="Wunschliste" sheetId="2" r:id="rId5"/>
    <sheet name="Schulden" sheetId="4" r:id="rId6"/>
  </sheets>
  <definedNames>
    <definedName name="BudgetJahr" localSheetId="1">'Familienbudget - Planung 2021'!$C$2</definedName>
    <definedName name="BudgetJahr">'Familienbudget - Ist 2021'!$C$2</definedName>
    <definedName name="_xlnm.Print_Titles" localSheetId="2">'Familienbudget - Ist 2021'!$12:$12</definedName>
    <definedName name="_xlnm.Print_Titles" localSheetId="1">'Familienbudget - Planung 2021'!$12:$12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91" i="1" l="1"/>
  <c r="M91" i="1"/>
  <c r="L91" i="1"/>
  <c r="K91" i="1"/>
  <c r="J91" i="1"/>
  <c r="I91" i="1"/>
  <c r="H91" i="1"/>
  <c r="G91" i="1"/>
  <c r="F91" i="1"/>
  <c r="E91" i="1"/>
  <c r="D91" i="1"/>
  <c r="C91" i="1"/>
  <c r="N88" i="1"/>
  <c r="M88" i="1"/>
  <c r="L88" i="1"/>
  <c r="K88" i="1"/>
  <c r="J88" i="1"/>
  <c r="I88" i="1"/>
  <c r="H88" i="1"/>
  <c r="G88" i="1"/>
  <c r="F88" i="1"/>
  <c r="E88" i="1"/>
  <c r="D88" i="1"/>
  <c r="C88" i="1"/>
  <c r="O87" i="1"/>
  <c r="Q87" i="1" s="1"/>
  <c r="O86" i="1"/>
  <c r="Q86" i="1" s="1"/>
  <c r="O85" i="1"/>
  <c r="Q85" i="1" s="1"/>
  <c r="O84" i="1"/>
  <c r="Q84" i="1" s="1"/>
  <c r="O83" i="1"/>
  <c r="Q83" i="1" s="1"/>
  <c r="O82" i="1"/>
  <c r="Q82" i="1" s="1"/>
  <c r="O81" i="1"/>
  <c r="Q81" i="1" s="1"/>
  <c r="Q80" i="1"/>
  <c r="O80" i="1"/>
  <c r="O79" i="1"/>
  <c r="Q79" i="1" s="1"/>
  <c r="O77" i="1"/>
  <c r="Q77" i="1" s="1"/>
  <c r="O76" i="1"/>
  <c r="Q76" i="1" s="1"/>
  <c r="O75" i="1"/>
  <c r="N71" i="1"/>
  <c r="M71" i="1"/>
  <c r="L71" i="1"/>
  <c r="K71" i="1"/>
  <c r="J71" i="1"/>
  <c r="I71" i="1"/>
  <c r="H71" i="1"/>
  <c r="G71" i="1"/>
  <c r="F71" i="1"/>
  <c r="E71" i="1"/>
  <c r="D71" i="1"/>
  <c r="C71" i="1"/>
  <c r="O70" i="1"/>
  <c r="Q70" i="1" s="1"/>
  <c r="O69" i="1"/>
  <c r="Q69" i="1" s="1"/>
  <c r="O68" i="1"/>
  <c r="Q68" i="1" s="1"/>
  <c r="O67" i="1"/>
  <c r="Q67" i="1" s="1"/>
  <c r="Q65" i="1"/>
  <c r="O65" i="1"/>
  <c r="O64" i="1"/>
  <c r="Q64" i="1" s="1"/>
  <c r="O63" i="1"/>
  <c r="Q63" i="1" s="1"/>
  <c r="O62" i="1"/>
  <c r="Q62" i="1" s="1"/>
  <c r="O60" i="1"/>
  <c r="Q60" i="1" s="1"/>
  <c r="O59" i="1"/>
  <c r="Q59" i="1" s="1"/>
  <c r="O58" i="1"/>
  <c r="Q58" i="1" s="1"/>
  <c r="O56" i="1"/>
  <c r="Q56" i="1" s="1"/>
  <c r="O55" i="1"/>
  <c r="Q55" i="1" s="1"/>
  <c r="O54" i="1"/>
  <c r="Q54" i="1" s="1"/>
  <c r="O53" i="1"/>
  <c r="Q53" i="1" s="1"/>
  <c r="O52" i="1"/>
  <c r="Q52" i="1" s="1"/>
  <c r="O51" i="1"/>
  <c r="Q51" i="1" s="1"/>
  <c r="O50" i="1"/>
  <c r="Q50" i="1" s="1"/>
  <c r="O48" i="1"/>
  <c r="Q48" i="1" s="1"/>
  <c r="O47" i="1"/>
  <c r="Q47" i="1" s="1"/>
  <c r="O45" i="1"/>
  <c r="Q45" i="1" s="1"/>
  <c r="O44" i="1"/>
  <c r="Q44" i="1" s="1"/>
  <c r="O43" i="1"/>
  <c r="Q43" i="1" s="1"/>
  <c r="O42" i="1"/>
  <c r="Q42" i="1" s="1"/>
  <c r="Q40" i="1"/>
  <c r="O40" i="1"/>
  <c r="O39" i="1"/>
  <c r="Q39" i="1" s="1"/>
  <c r="O38" i="1"/>
  <c r="Q38" i="1" s="1"/>
  <c r="O37" i="1"/>
  <c r="Q37" i="1" s="1"/>
  <c r="O36" i="1"/>
  <c r="Q36" i="1" s="1"/>
  <c r="O34" i="1"/>
  <c r="Q34" i="1" s="1"/>
  <c r="O33" i="1"/>
  <c r="Q33" i="1" s="1"/>
  <c r="O32" i="1"/>
  <c r="Q32" i="1" s="1"/>
  <c r="O31" i="1"/>
  <c r="Q31" i="1" s="1"/>
  <c r="O30" i="1"/>
  <c r="Q30" i="1" s="1"/>
  <c r="D26" i="1"/>
  <c r="O25" i="1"/>
  <c r="Q25" i="1" s="1"/>
  <c r="O24" i="1"/>
  <c r="Q24" i="1" s="1"/>
  <c r="O23" i="1"/>
  <c r="Q23" i="1" s="1"/>
  <c r="O21" i="1"/>
  <c r="Q21" i="1" s="1"/>
  <c r="O20" i="1"/>
  <c r="Q20" i="1" s="1"/>
  <c r="O18" i="1"/>
  <c r="Q18" i="1" s="1"/>
  <c r="O17" i="1"/>
  <c r="Q17" i="1" s="1"/>
  <c r="Q16" i="1"/>
  <c r="O16" i="1"/>
  <c r="K14" i="1"/>
  <c r="K26" i="1" s="1"/>
  <c r="J14" i="1"/>
  <c r="J26" i="1" s="1"/>
  <c r="D14" i="1"/>
  <c r="C14" i="1"/>
  <c r="N10" i="1"/>
  <c r="N14" i="1" s="1"/>
  <c r="N26" i="1" s="1"/>
  <c r="N90" i="1" s="1"/>
  <c r="M10" i="1"/>
  <c r="M14" i="1" s="1"/>
  <c r="M26" i="1" s="1"/>
  <c r="L10" i="1"/>
  <c r="L14" i="1" s="1"/>
  <c r="L26" i="1" s="1"/>
  <c r="K10" i="1"/>
  <c r="J10" i="1"/>
  <c r="I10" i="1"/>
  <c r="I14" i="1" s="1"/>
  <c r="I26" i="1" s="1"/>
  <c r="H10" i="1"/>
  <c r="H14" i="1" s="1"/>
  <c r="H26" i="1" s="1"/>
  <c r="G10" i="1"/>
  <c r="G14" i="1" s="1"/>
  <c r="G26" i="1" s="1"/>
  <c r="G90" i="1" s="1"/>
  <c r="F10" i="1"/>
  <c r="F14" i="1" s="1"/>
  <c r="F26" i="1" s="1"/>
  <c r="F90" i="1" s="1"/>
  <c r="E10" i="1"/>
  <c r="E14" i="1" s="1"/>
  <c r="E26" i="1" s="1"/>
  <c r="D10" i="1"/>
  <c r="C10" i="1"/>
  <c r="O9" i="1"/>
  <c r="Q9" i="1" s="1"/>
  <c r="O8" i="1"/>
  <c r="Q8" i="1" s="1"/>
  <c r="O7" i="1"/>
  <c r="Q7" i="1" s="1"/>
  <c r="O6" i="1"/>
  <c r="Q6" i="1" s="1"/>
  <c r="O5" i="1"/>
  <c r="Q5" i="1" s="1"/>
  <c r="O23" i="3"/>
  <c r="Q23" i="3" s="1"/>
  <c r="O21" i="3"/>
  <c r="Q21" i="3" s="1"/>
  <c r="O24" i="3"/>
  <c r="Q24" i="3" s="1"/>
  <c r="O77" i="3"/>
  <c r="Q77" i="3" s="1"/>
  <c r="O76" i="3"/>
  <c r="Q76" i="3" s="1"/>
  <c r="O75" i="3"/>
  <c r="Q75" i="3" s="1"/>
  <c r="O69" i="3"/>
  <c r="Q69" i="3" s="1"/>
  <c r="O68" i="3"/>
  <c r="Q68" i="3" s="1"/>
  <c r="O67" i="3"/>
  <c r="Q67" i="3" s="1"/>
  <c r="O65" i="3"/>
  <c r="Q65" i="3" s="1"/>
  <c r="O64" i="3"/>
  <c r="Q64" i="3" s="1"/>
  <c r="O63" i="3"/>
  <c r="Q63" i="3" s="1"/>
  <c r="O62" i="3"/>
  <c r="Q62" i="3" s="1"/>
  <c r="O70" i="3"/>
  <c r="Q70" i="3" s="1"/>
  <c r="O60" i="3"/>
  <c r="Q60" i="3" s="1"/>
  <c r="O59" i="3"/>
  <c r="Q59" i="3" s="1"/>
  <c r="O58" i="3"/>
  <c r="Q58" i="3" s="1"/>
  <c r="O56" i="3"/>
  <c r="Q56" i="3" s="1"/>
  <c r="O55" i="3"/>
  <c r="Q55" i="3" s="1"/>
  <c r="O54" i="3"/>
  <c r="Q54" i="3" s="1"/>
  <c r="O53" i="3"/>
  <c r="Q53" i="3" s="1"/>
  <c r="O52" i="3"/>
  <c r="Q52" i="3" s="1"/>
  <c r="O51" i="3"/>
  <c r="Q51" i="3" s="1"/>
  <c r="O50" i="3"/>
  <c r="Q50" i="3" s="1"/>
  <c r="O48" i="3"/>
  <c r="Q48" i="3" s="1"/>
  <c r="O20" i="3"/>
  <c r="Q20" i="3" s="1"/>
  <c r="O45" i="3"/>
  <c r="Q45" i="3" s="1"/>
  <c r="O44" i="3"/>
  <c r="Q44" i="3" s="1"/>
  <c r="O43" i="3"/>
  <c r="Q43" i="3" s="1"/>
  <c r="O42" i="3"/>
  <c r="Q42" i="3" s="1"/>
  <c r="O40" i="3"/>
  <c r="Q40" i="3" s="1"/>
  <c r="O39" i="3"/>
  <c r="Q39" i="3" s="1"/>
  <c r="O38" i="3"/>
  <c r="Q38" i="3" s="1"/>
  <c r="O37" i="3"/>
  <c r="Q37" i="3" s="1"/>
  <c r="O36" i="3"/>
  <c r="Q36" i="3" s="1"/>
  <c r="O88" i="1" l="1"/>
  <c r="L90" i="1"/>
  <c r="Q75" i="1"/>
  <c r="D90" i="1"/>
  <c r="K90" i="1"/>
  <c r="K93" i="1" s="1"/>
  <c r="G93" i="1"/>
  <c r="E90" i="1"/>
  <c r="M90" i="1"/>
  <c r="M93" i="1" s="1"/>
  <c r="O14" i="1"/>
  <c r="Q71" i="1"/>
  <c r="Q88" i="1"/>
  <c r="H90" i="1"/>
  <c r="H93" i="1" s="1"/>
  <c r="D93" i="1"/>
  <c r="L93" i="1"/>
  <c r="I90" i="1"/>
  <c r="I93" i="1" s="1"/>
  <c r="E93" i="1"/>
  <c r="Q10" i="1"/>
  <c r="J90" i="1"/>
  <c r="J93" i="1" s="1"/>
  <c r="F93" i="1"/>
  <c r="N93" i="1"/>
  <c r="O10" i="1"/>
  <c r="C26" i="1"/>
  <c r="C90" i="1" s="1"/>
  <c r="C93" i="1" s="1"/>
  <c r="O91" i="1"/>
  <c r="O71" i="1"/>
  <c r="O11" i="6"/>
  <c r="O12" i="6"/>
  <c r="O14" i="6"/>
  <c r="O15" i="6"/>
  <c r="O10" i="6"/>
  <c r="N16" i="6"/>
  <c r="M16" i="6"/>
  <c r="K16" i="6"/>
  <c r="J16" i="6"/>
  <c r="I16" i="6"/>
  <c r="H16" i="6"/>
  <c r="G16" i="6"/>
  <c r="F16" i="6"/>
  <c r="E16" i="6"/>
  <c r="D16" i="6"/>
  <c r="C16" i="6"/>
  <c r="L13" i="6"/>
  <c r="L16" i="6" s="1"/>
  <c r="O13" i="6" l="1"/>
  <c r="O16" i="6"/>
  <c r="C18" i="6" s="1"/>
  <c r="C20" i="6" s="1"/>
  <c r="Q91" i="1"/>
  <c r="Q14" i="1"/>
  <c r="Q26" i="1" s="1"/>
  <c r="O26" i="1"/>
  <c r="O90" i="1" s="1"/>
  <c r="D18" i="6"/>
  <c r="Q90" i="1" l="1"/>
  <c r="Q93" i="1" s="1"/>
  <c r="O93" i="1"/>
  <c r="E18" i="6"/>
  <c r="D20" i="6"/>
  <c r="F18" i="6" l="1"/>
  <c r="E20" i="6"/>
  <c r="G18" i="6" l="1"/>
  <c r="F20" i="6"/>
  <c r="G20" i="6" l="1"/>
  <c r="H18" i="6"/>
  <c r="I18" i="6" l="1"/>
  <c r="H20" i="6"/>
  <c r="J18" i="6" l="1"/>
  <c r="I20" i="6"/>
  <c r="K18" i="6" l="1"/>
  <c r="J20" i="6"/>
  <c r="K20" i="6" l="1"/>
  <c r="L18" i="6"/>
  <c r="M18" i="6" l="1"/>
  <c r="L20" i="6"/>
  <c r="N18" i="6" l="1"/>
  <c r="M20" i="6"/>
  <c r="N20" i="6" l="1"/>
  <c r="I18" i="4" l="1"/>
  <c r="I19" i="4" s="1"/>
  <c r="I20" i="4" s="1"/>
  <c r="I21" i="4" s="1"/>
  <c r="I22" i="4" s="1"/>
  <c r="I23" i="4" s="1"/>
  <c r="I24" i="4" s="1"/>
  <c r="I25" i="4" s="1"/>
  <c r="I26" i="4" s="1"/>
  <c r="I27" i="4" s="1"/>
  <c r="I28" i="4" s="1"/>
  <c r="I29" i="4" s="1"/>
  <c r="I30" i="4" s="1"/>
  <c r="I31" i="4" s="1"/>
  <c r="I32" i="4" s="1"/>
  <c r="I33" i="4" s="1"/>
  <c r="I34" i="4" s="1"/>
  <c r="I35" i="4" s="1"/>
  <c r="I36" i="4" s="1"/>
  <c r="I37" i="4" s="1"/>
  <c r="I38" i="4" s="1"/>
  <c r="I39" i="4" s="1"/>
  <c r="I40" i="4" s="1"/>
  <c r="I41" i="4" s="1"/>
  <c r="I42" i="4" s="1"/>
  <c r="I43" i="4" s="1"/>
  <c r="I44" i="4" s="1"/>
  <c r="I45" i="4" s="1"/>
  <c r="I46" i="4" s="1"/>
  <c r="I47" i="4" s="1"/>
  <c r="I48" i="4" s="1"/>
  <c r="I49" i="4" s="1"/>
  <c r="I50" i="4" s="1"/>
  <c r="I51" i="4" s="1"/>
  <c r="I52" i="4" s="1"/>
  <c r="I53" i="4" s="1"/>
  <c r="I54" i="4" s="1"/>
  <c r="I55" i="4" s="1"/>
  <c r="I56" i="4" s="1"/>
  <c r="I57" i="4" s="1"/>
  <c r="I58" i="4" s="1"/>
  <c r="I59" i="4" s="1"/>
  <c r="I60" i="4" s="1"/>
  <c r="G17" i="4"/>
  <c r="G18" i="4" s="1"/>
  <c r="J7" i="4" l="1"/>
  <c r="K18" i="4"/>
  <c r="K19" i="4" s="1"/>
  <c r="K20" i="4" s="1"/>
  <c r="K21" i="4" s="1"/>
  <c r="K22" i="4" s="1"/>
  <c r="K23" i="4" s="1"/>
  <c r="K24" i="4" s="1"/>
  <c r="K25" i="4" s="1"/>
  <c r="K26" i="4" s="1"/>
  <c r="K27" i="4" s="1"/>
  <c r="K28" i="4" s="1"/>
  <c r="K29" i="4" s="1"/>
  <c r="K30" i="4" s="1"/>
  <c r="K31" i="4" s="1"/>
  <c r="K32" i="4" s="1"/>
  <c r="K33" i="4" s="1"/>
  <c r="K34" i="4" s="1"/>
  <c r="K35" i="4" s="1"/>
  <c r="K36" i="4" s="1"/>
  <c r="K37" i="4" s="1"/>
  <c r="K38" i="4" s="1"/>
  <c r="K39" i="4" s="1"/>
  <c r="K40" i="4" s="1"/>
  <c r="K41" i="4" s="1"/>
  <c r="K42" i="4" s="1"/>
  <c r="K43" i="4" s="1"/>
  <c r="K44" i="4" s="1"/>
  <c r="K45" i="4" s="1"/>
  <c r="K46" i="4" s="1"/>
  <c r="K47" i="4" s="1"/>
  <c r="K48" i="4" s="1"/>
  <c r="K49" i="4" s="1"/>
  <c r="K50" i="4" s="1"/>
  <c r="K51" i="4" s="1"/>
  <c r="K52" i="4" s="1"/>
  <c r="K53" i="4" s="1"/>
  <c r="K54" i="4" s="1"/>
  <c r="K55" i="4" s="1"/>
  <c r="K56" i="4" s="1"/>
  <c r="K57" i="4" s="1"/>
  <c r="K58" i="4" s="1"/>
  <c r="K59" i="4" s="1"/>
  <c r="K60" i="4" s="1"/>
  <c r="G19" i="4"/>
  <c r="G20" i="4" s="1"/>
  <c r="G21" i="4" s="1"/>
  <c r="G22" i="4" s="1"/>
  <c r="G23" i="4" s="1"/>
  <c r="G24" i="4" s="1"/>
  <c r="G25" i="4" s="1"/>
  <c r="G26" i="4" s="1"/>
  <c r="G27" i="4" s="1"/>
  <c r="G28" i="4" s="1"/>
  <c r="G29" i="4" s="1"/>
  <c r="G30" i="4" s="1"/>
  <c r="G31" i="4" s="1"/>
  <c r="G32" i="4" s="1"/>
  <c r="G33" i="4" s="1"/>
  <c r="G34" i="4" s="1"/>
  <c r="G35" i="4" s="1"/>
  <c r="G36" i="4" s="1"/>
  <c r="G37" i="4" s="1"/>
  <c r="G38" i="4" s="1"/>
  <c r="G39" i="4" s="1"/>
  <c r="G40" i="4" s="1"/>
  <c r="G41" i="4" s="1"/>
  <c r="G42" i="4" s="1"/>
  <c r="G43" i="4" s="1"/>
  <c r="G44" i="4" s="1"/>
  <c r="G45" i="4" s="1"/>
  <c r="G46" i="4" s="1"/>
  <c r="G47" i="4" s="1"/>
  <c r="G48" i="4" s="1"/>
  <c r="G49" i="4" s="1"/>
  <c r="G50" i="4" s="1"/>
  <c r="G51" i="4" s="1"/>
  <c r="G52" i="4" s="1"/>
  <c r="G53" i="4" s="1"/>
  <c r="G54" i="4" s="1"/>
  <c r="G55" i="4" s="1"/>
  <c r="G56" i="4" s="1"/>
  <c r="G57" i="4" s="1"/>
  <c r="G58" i="4" s="1"/>
  <c r="G59" i="4" s="1"/>
  <c r="G60" i="4" s="1"/>
  <c r="E23" i="2"/>
  <c r="E24" i="2" s="1"/>
  <c r="E25" i="2" s="1"/>
  <c r="E26" i="2" s="1"/>
  <c r="E8" i="2"/>
  <c r="E9" i="2" s="1"/>
  <c r="E10" i="2" s="1"/>
  <c r="E11" i="2" s="1"/>
  <c r="E12" i="2" s="1"/>
  <c r="E13" i="2" s="1"/>
  <c r="E19" i="2" l="1"/>
  <c r="N91" i="3"/>
  <c r="M91" i="3"/>
  <c r="L91" i="3"/>
  <c r="K91" i="3"/>
  <c r="J91" i="3"/>
  <c r="I91" i="3"/>
  <c r="H91" i="3"/>
  <c r="G91" i="3"/>
  <c r="F91" i="3"/>
  <c r="E91" i="3"/>
  <c r="D91" i="3"/>
  <c r="C91" i="3"/>
  <c r="N88" i="3"/>
  <c r="M88" i="3"/>
  <c r="L88" i="3"/>
  <c r="K88" i="3"/>
  <c r="J88" i="3"/>
  <c r="I88" i="3"/>
  <c r="H88" i="3"/>
  <c r="G88" i="3"/>
  <c r="F88" i="3"/>
  <c r="E88" i="3"/>
  <c r="D88" i="3"/>
  <c r="C88" i="3"/>
  <c r="O87" i="3"/>
  <c r="Q87" i="3" s="1"/>
  <c r="O86" i="3"/>
  <c r="Q86" i="3" s="1"/>
  <c r="O85" i="3"/>
  <c r="Q85" i="3" s="1"/>
  <c r="O84" i="3"/>
  <c r="Q84" i="3" s="1"/>
  <c r="O83" i="3"/>
  <c r="Q83" i="3" s="1"/>
  <c r="O82" i="3"/>
  <c r="Q82" i="3" s="1"/>
  <c r="O81" i="3"/>
  <c r="Q81" i="3" s="1"/>
  <c r="O80" i="3"/>
  <c r="Q80" i="3" s="1"/>
  <c r="O79" i="3"/>
  <c r="Q79" i="3" s="1"/>
  <c r="N71" i="3"/>
  <c r="M71" i="3"/>
  <c r="L71" i="3"/>
  <c r="K71" i="3"/>
  <c r="J71" i="3"/>
  <c r="I71" i="3"/>
  <c r="H71" i="3"/>
  <c r="G71" i="3"/>
  <c r="F71" i="3"/>
  <c r="E71" i="3"/>
  <c r="D71" i="3"/>
  <c r="C71" i="3"/>
  <c r="O47" i="3"/>
  <c r="Q47" i="3" s="1"/>
  <c r="O34" i="3"/>
  <c r="Q34" i="3" s="1"/>
  <c r="O33" i="3"/>
  <c r="Q33" i="3" s="1"/>
  <c r="O32" i="3"/>
  <c r="Q32" i="3" s="1"/>
  <c r="O31" i="3"/>
  <c r="Q31" i="3" s="1"/>
  <c r="O30" i="3"/>
  <c r="Q30" i="3" s="1"/>
  <c r="O25" i="3"/>
  <c r="Q25" i="3" s="1"/>
  <c r="O18" i="3"/>
  <c r="Q18" i="3" s="1"/>
  <c r="O17" i="3"/>
  <c r="Q17" i="3" s="1"/>
  <c r="O16" i="3"/>
  <c r="Q16" i="3" s="1"/>
  <c r="N10" i="3"/>
  <c r="N14" i="3" s="1"/>
  <c r="N26" i="3" s="1"/>
  <c r="M10" i="3"/>
  <c r="M14" i="3" s="1"/>
  <c r="M26" i="3" s="1"/>
  <c r="L10" i="3"/>
  <c r="L14" i="3" s="1"/>
  <c r="L26" i="3" s="1"/>
  <c r="K10" i="3"/>
  <c r="K14" i="3" s="1"/>
  <c r="K26" i="3" s="1"/>
  <c r="J10" i="3"/>
  <c r="J14" i="3" s="1"/>
  <c r="J26" i="3" s="1"/>
  <c r="I10" i="3"/>
  <c r="I14" i="3" s="1"/>
  <c r="I26" i="3" s="1"/>
  <c r="H10" i="3"/>
  <c r="H14" i="3" s="1"/>
  <c r="H26" i="3" s="1"/>
  <c r="G10" i="3"/>
  <c r="G14" i="3" s="1"/>
  <c r="G26" i="3" s="1"/>
  <c r="F10" i="3"/>
  <c r="F14" i="3" s="1"/>
  <c r="F26" i="3" s="1"/>
  <c r="E10" i="3"/>
  <c r="E14" i="3" s="1"/>
  <c r="E26" i="3" s="1"/>
  <c r="D10" i="3"/>
  <c r="D14" i="3" s="1"/>
  <c r="D26" i="3" s="1"/>
  <c r="C10" i="3"/>
  <c r="C14" i="3" s="1"/>
  <c r="C26" i="3" s="1"/>
  <c r="O9" i="3"/>
  <c r="Q9" i="3" s="1"/>
  <c r="O8" i="3"/>
  <c r="Q8" i="3" s="1"/>
  <c r="O7" i="3"/>
  <c r="Q7" i="3" s="1"/>
  <c r="O6" i="3"/>
  <c r="Q6" i="3" s="1"/>
  <c r="O5" i="3"/>
  <c r="O10" i="3" l="1"/>
  <c r="C90" i="3"/>
  <c r="C93" i="3" s="1"/>
  <c r="K90" i="3"/>
  <c r="K93" i="3" s="1"/>
  <c r="D90" i="3"/>
  <c r="D93" i="3" s="1"/>
  <c r="H90" i="3"/>
  <c r="H93" i="3" s="1"/>
  <c r="L90" i="3"/>
  <c r="L93" i="3" s="1"/>
  <c r="O71" i="3"/>
  <c r="Q71" i="3"/>
  <c r="F90" i="3"/>
  <c r="F93" i="3" s="1"/>
  <c r="N90" i="3"/>
  <c r="N93" i="3" s="1"/>
  <c r="I90" i="3"/>
  <c r="I93" i="3" s="1"/>
  <c r="G90" i="3"/>
  <c r="G93" i="3" s="1"/>
  <c r="E90" i="3"/>
  <c r="E93" i="3" s="1"/>
  <c r="M90" i="3"/>
  <c r="M93" i="3" s="1"/>
  <c r="J90" i="3"/>
  <c r="J93" i="3" s="1"/>
  <c r="Q88" i="3"/>
  <c r="O14" i="3"/>
  <c r="O88" i="3"/>
  <c r="O91" i="3"/>
  <c r="Q5" i="3"/>
  <c r="Q10" i="3" s="1"/>
  <c r="Q91" i="3" l="1"/>
  <c r="Q14" i="3"/>
  <c r="Q26" i="3" s="1"/>
  <c r="O26" i="3"/>
  <c r="O90" i="3" s="1"/>
  <c r="Q90" i="3" l="1"/>
  <c r="Q93" i="3" s="1"/>
  <c r="O9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S4" authorId="0" shapeId="0" xr:uid="{00000000-0006-0000-0100-000001000000}">
      <text>
        <r>
          <rPr>
            <sz val="9"/>
            <color indexed="81"/>
            <rFont val="Segoe UI"/>
            <family val="2"/>
          </rPr>
          <t xml:space="preserve">Von Grund auf unterteilen wir unsere Ausgaben in drei Segmente. Hierbei ist dringend darauf zu achten, dass die hier erstellte Aufteilung keine allgemeingültige Definition darstellt, da Verpflichtungen und Bedürfnisse insbesondere meist miteinander zusammenhängen und nicht so einfach auseinander zu halten sind. Fühlen Sie sich somit bitte frei jederzeit Anpassungen und Änderungen vorzunehmen wie es ihnen sinnvoll und wichtig erscheint! Selbstverständlich wird es auch Positionen geben die hier aufgeführt sind, die ihrer Lebenssituation nicht entsprechen und beruhigt entfernt werden können. Und ebenso gibt es sicherlich auch Positionen die noch zu ergänzen sind. 
Grundlegender Gedanke der Aufteilung und Beschreibung der Ausgaben. </t>
        </r>
        <r>
          <rPr>
            <b/>
            <sz val="9"/>
            <color indexed="81"/>
            <rFont val="Segoe UI"/>
            <family val="2"/>
          </rPr>
          <t xml:space="preserve">
1) Verpflichtungen
</t>
        </r>
        <r>
          <rPr>
            <sz val="9"/>
            <color indexed="81"/>
            <rFont val="Segoe UI"/>
            <family val="2"/>
          </rPr>
          <t xml:space="preserve">Ausgaben die langfristig nicht veränderbar sind und aufgrund von Familiensituation oder beruflicher Situation nicht angepasst werden können. </t>
        </r>
        <r>
          <rPr>
            <b/>
            <sz val="9"/>
            <color indexed="81"/>
            <rFont val="Segoe UI"/>
            <family val="2"/>
          </rPr>
          <t xml:space="preserve">
2) Bedürfnisse
</t>
        </r>
        <r>
          <rPr>
            <sz val="9"/>
            <color indexed="81"/>
            <rFont val="Segoe UI"/>
            <family val="2"/>
          </rPr>
          <t xml:space="preserve">
Bedürfnisse sind Ausgaben, die nicht zwigend in unseren Lebenshaushalt fließen bzw. die Höhe sehr abweichend ist. (bspw. Lebensmittel). Einen Teil dieser Ausgaben tätigen wir meist Per Kartenzahlung aber auch durch Barausgaben. 
</t>
        </r>
        <r>
          <rPr>
            <b/>
            <sz val="9"/>
            <color indexed="81"/>
            <rFont val="Segoe UI"/>
            <family val="2"/>
          </rPr>
          <t xml:space="preserve">
3) Wünsche
</t>
        </r>
        <r>
          <rPr>
            <sz val="9"/>
            <color indexed="81"/>
            <rFont val="Segoe UI"/>
            <family val="2"/>
          </rPr>
          <t xml:space="preserve">
Wünsche sind natürlich Ausgaben die uns alleine jetzt nicht wirklich zum Überleben notwendig erscheinen. An diesen Stellen können wir meist recht einfach und ohne große Bedenken Veränderungen vornehmen ohne uns in unserer Lebensqualität wesentlich einschränken zu müssen. </t>
        </r>
      </text>
    </comment>
    <comment ref="S5" authorId="0" shapeId="0" xr:uid="{00000000-0006-0000-0100-000002000000}">
      <text>
        <r>
          <rPr>
            <b/>
            <sz val="9"/>
            <color indexed="81"/>
            <rFont val="Segoe UI"/>
            <family val="2"/>
          </rPr>
          <t xml:space="preserve">Wie füge ich eine Zeile ein erklärt an einem Beispiel. 
</t>
        </r>
        <r>
          <rPr>
            <sz val="9"/>
            <color indexed="81"/>
            <rFont val="Segoe UI"/>
            <family val="2"/>
          </rPr>
          <t xml:space="preserve">
Sie möchten gerne bspw. in der Rubrik "Wünsche" noch etwas ergänzen. Bspw. die Ausgabenposition für das Hobby "Fahrrad fahren" (was ich gut nachvollziehen kann) ;-)
Dann klicken Sie mit der rechten Maustaste in diesem Fall auf die Zeile Nr. 60 bspw. (am linken Bildschrimrand zu erkenn) und drücken den Befehl "Zellen einfügen". 
Sie können dann einfach ihre neue Kategorie bezeichnen und die Beträge entsprechend ergänzen. Die Summenbildung funktioniert i.d.R. automatisch. </t>
        </r>
      </text>
    </comment>
    <comment ref="S6" authorId="0" shapeId="0" xr:uid="{00000000-0006-0000-0100-000003000000}">
      <text>
        <r>
          <rPr>
            <sz val="9"/>
            <color indexed="81"/>
            <rFont val="Segoe UI"/>
            <family val="2"/>
          </rPr>
          <t xml:space="preserve">Klicken Sie mit der rechten Maustaste auf eine der Zeilen die Sie löschen möchten (auf einer der Zahlen am linken Bildschirmrand). Klicken Sie dann mit der rechten Maustaste auf diese Zahl und wählen den Befehl "Zellen löschen"
BITTE BEACHTEN.
Prüfen Sie bitte vorher welche Zelle Sie gerade löschen. Sollten sie die Summen-Zellen löschen, so ist es am einfachsten diese wieder zurück zu holen in dem Sie auf den blauen "rückgäng-Pfeil" am obersten Rand ihres Bildschirms klicken. </t>
        </r>
      </text>
    </comment>
    <comment ref="B14" authorId="0" shapeId="0" xr:uid="{00000000-0006-0000-0100-000004000000}">
      <text>
        <r>
          <rPr>
            <sz val="9"/>
            <color indexed="81"/>
            <rFont val="Segoe UI"/>
            <family val="2"/>
          </rPr>
          <t xml:space="preserve">Sicherlich fragen Sie sich gerade warum denn eigentlich "Spenden" unter "Verpflichtungen" steht und was eigentlich der 10te Teil der Ernte ist? 
Für uns als Christen ist es eine Herzenshaltung, dass wir der festen Überzeugung sind, dass Gott unserer Versorger ist. Das er viele Dinge in unserem Leben in seiner Hand hält und durchaus auch  unsere finanzielle Versorgung. Der 10te ist ein Weg der uns dabei hilft unsere Herzenshaltung uns und ihm gegenüber zu bezeugen. Wir stellen Ihn damit auch bei unseren Finanzen an erste Stelle. Das Geld selbst braucht Gott nicht - denn ihm gehört ohnehin alles auf diesem Planeten. Aber unser Herz unsere Abhängigkeit oder Sorge das Gott dies nicht stemmen kann, hält uns oftmals davon ab diese Priorität ihm einzuräumen. Beten Sie gerne darüber und Fragen Gott wie viel hier richtig ist falls Sie noch nicht beim 10ten angekommen sind.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S4" authorId="0" shapeId="0" xr:uid="{71B7EA5A-8D9A-4C49-8D1A-11C5D4876A25}">
      <text>
        <r>
          <rPr>
            <sz val="9"/>
            <color indexed="81"/>
            <rFont val="Segoe UI"/>
            <family val="2"/>
          </rPr>
          <t xml:space="preserve">Von Grund auf unterteilen wir unsere Ausgaben in drei Segmente. Hierbei ist dringend darauf zu achten, dass die hier erstellte Aufteilung keine allgemeingültige Definition darstellt, da Verpflichtungen und Bedürfnisse insbesondere meist miteinander zusammenhängen und nicht so einfach auseinander zu halten sind. Fühlen Sie sich somit bitte frei jederzeit Anpassungen und Änderungen vorzunehmen wie es ihnen sinnvoll und wichtig erscheint! Selbstverständlich wird es auch Positionen geben die hier aufgeführt sind, die ihrer Lebenssituation nicht entsprechen und beruhigt entfernt werden können. Und ebenso gibt es sicherlich auch Positionen die noch zu ergänzen sind. 
Grundlegender Gedanke der Aufteilung und Beschreibung der Ausgaben. </t>
        </r>
        <r>
          <rPr>
            <b/>
            <sz val="9"/>
            <color indexed="81"/>
            <rFont val="Segoe UI"/>
            <family val="2"/>
          </rPr>
          <t xml:space="preserve">
1) Verpflichtungen
</t>
        </r>
        <r>
          <rPr>
            <sz val="9"/>
            <color indexed="81"/>
            <rFont val="Segoe UI"/>
            <family val="2"/>
          </rPr>
          <t xml:space="preserve">Ausgaben die langfristig nicht veränderbar sind und aufgrund von Familiensituation oder beruflicher Situation nicht angepasst werden können. </t>
        </r>
        <r>
          <rPr>
            <b/>
            <sz val="9"/>
            <color indexed="81"/>
            <rFont val="Segoe UI"/>
            <family val="2"/>
          </rPr>
          <t xml:space="preserve">
2) Bedürfnisse
</t>
        </r>
        <r>
          <rPr>
            <sz val="9"/>
            <color indexed="81"/>
            <rFont val="Segoe UI"/>
            <family val="2"/>
          </rPr>
          <t xml:space="preserve">
Bedürfnisse sind Ausgaben, die nicht zwigend in unseren Lebenshaushalt fließen bzw. die Höhe sehr abweichend ist. (bspw. Lebensmittel). Einen Teil dieser Ausgaben tätigen wir meist Per Kartenzahlung aber auch durch Barausgaben. 
</t>
        </r>
        <r>
          <rPr>
            <b/>
            <sz val="9"/>
            <color indexed="81"/>
            <rFont val="Segoe UI"/>
            <family val="2"/>
          </rPr>
          <t xml:space="preserve">
3) Wünsche
</t>
        </r>
        <r>
          <rPr>
            <sz val="9"/>
            <color indexed="81"/>
            <rFont val="Segoe UI"/>
            <family val="2"/>
          </rPr>
          <t xml:space="preserve">
Wünsche sind natürlich Ausgaben die uns alleine jetzt nicht wirklich zum Überleben notwendig erscheinen. An diesen Stellen können wir meist recht einfach und ohne große Bedenken Veränderungen vornehmen ohne uns in unserer Lebensqualität wesentlich einschränken zu müssen. </t>
        </r>
      </text>
    </comment>
    <comment ref="S5" authorId="0" shapeId="0" xr:uid="{AEB51E23-FBDE-4CE6-B3D3-461F492AC860}">
      <text>
        <r>
          <rPr>
            <b/>
            <sz val="9"/>
            <color indexed="81"/>
            <rFont val="Segoe UI"/>
            <family val="2"/>
          </rPr>
          <t xml:space="preserve">Wie füge ich eine Zeile ein erklärt an einem Beispiel. 
</t>
        </r>
        <r>
          <rPr>
            <sz val="9"/>
            <color indexed="81"/>
            <rFont val="Segoe UI"/>
            <family val="2"/>
          </rPr>
          <t xml:space="preserve">
Sie möchten gerne bspw. in der Rubrik "Wünsche" noch etwas ergänzen. Bspw. die Ausgabenposition für das Hobby "Fahrrad fahren" (was ich gut nachvollziehen kann) ;-)
Dann klicken Sie mit der rechten Maustaste in diesem Fall auf die Zeile Nr. 60 bspw. (am linken Bildschrimrand zu erkenn) und drücken den Befehl "Zellen einfügen". 
Sie können dann einfach ihre neue Kategorie bezeichnen und die Beträge entsprechend ergänzen. Die Summenbildung funktioniert i.d.R. automatisch. </t>
        </r>
      </text>
    </comment>
    <comment ref="S6" authorId="0" shapeId="0" xr:uid="{2BF6B365-4B91-45C5-97E8-6D367DF9A58C}">
      <text>
        <r>
          <rPr>
            <sz val="9"/>
            <color indexed="81"/>
            <rFont val="Segoe UI"/>
            <family val="2"/>
          </rPr>
          <t xml:space="preserve">Klicken Sie mit der rechten Maustaste auf eine der Zeilen die Sie löschen möchten (auf einer der Zahlen am linken Bildschirmrand). Klicken Sie dann mit der rechten Maustaste auf diese Zahl und wählen den Befehl "Zellen löschen"
BITTE BEACHTEN.
Prüfen Sie bitte vorher welche Zelle Sie gerade löschen. Sollten sie die Summen-Zellen löschen, so ist es am einfachsten diese wieder zurück zu holen in dem Sie auf den blauen "rückgäng-Pfeil" am obersten Rand ihres Bildschirms klicken. </t>
        </r>
      </text>
    </comment>
    <comment ref="B14" authorId="0" shapeId="0" xr:uid="{6EA56712-749C-4FE2-B1E7-97F2E98BB75A}">
      <text>
        <r>
          <rPr>
            <sz val="9"/>
            <color indexed="81"/>
            <rFont val="Segoe UI"/>
            <family val="2"/>
          </rPr>
          <t xml:space="preserve">Sicherlich fragen Sie sich gerade warum denn eigentlich "Spenden" unter "Verpflichtungen" steht und was eigentlich der 10te Teil der Ernte ist? 
Für uns als Christen ist es eine Herzenshaltung, dass wir der festen Überzeugung sind, dass Gott unserer Versorger ist. Das er viele Dinge in unserem Leben in seiner Hand hält und durchaus auch  unsere finanzielle Versorgung. Der 10te ist ein Weg der uns dabei hilft unsere Herzenshaltung uns und ihm gegenüber zu bezeugen. Wir stellen Ihn damit auch bei unseren Finanzen an erste Stelle. Das Geld selbst braucht Gott nicht - denn ihm gehört ohnehin alles auf diesem Planeten. Aber unser Herz unsere Abhängigkeit oder Sorge das Gott dies nicht stemmen kann, hält uns oftmals davon ab diese Priorität ihm einzuräumen. Beten Sie gerne darüber und Fragen Gott wie viel hier richtig ist falls Sie noch nicht beim 10ten angekommen sind.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3" authorId="0" shapeId="0" xr:uid="{00000000-0006-0000-0500-000001000000}">
      <text>
        <r>
          <rPr>
            <b/>
            <sz val="9"/>
            <color indexed="81"/>
            <rFont val="Segoe UI"/>
            <family val="2"/>
          </rPr>
          <t>Autor:</t>
        </r>
        <r>
          <rPr>
            <sz val="9"/>
            <color indexed="81"/>
            <rFont val="Segoe UI"/>
            <family val="2"/>
          </rPr>
          <t xml:space="preserve">
Warum einen Rückzahlungsplan für Ihre Schulden anfertigen? 
Dadurch machen Sie sich bewusst wie lange die Abzahlung noch dauert. </t>
        </r>
      </text>
    </comment>
  </commentList>
</comments>
</file>

<file path=xl/sharedStrings.xml><?xml version="1.0" encoding="utf-8"?>
<sst xmlns="http://schemas.openxmlformats.org/spreadsheetml/2006/main" count="430" uniqueCount="212">
  <si>
    <t>JAN</t>
  </si>
  <si>
    <t>FEB</t>
  </si>
  <si>
    <t>APR</t>
  </si>
  <si>
    <t>JUN</t>
  </si>
  <si>
    <t>JUL</t>
  </si>
  <si>
    <t>AUG</t>
  </si>
  <si>
    <t>SEP</t>
  </si>
  <si>
    <t>NOV</t>
  </si>
  <si>
    <t>TREND</t>
  </si>
  <si>
    <t>JAHR:</t>
  </si>
  <si>
    <t>ART DER EINKÜNFTE</t>
  </si>
  <si>
    <t>Sonstige Einkommen</t>
  </si>
  <si>
    <t>MÄR</t>
  </si>
  <si>
    <t>MAI</t>
  </si>
  <si>
    <t>OKT</t>
  </si>
  <si>
    <t>DEZ</t>
  </si>
  <si>
    <t>SUMME JAHR BIS HEUTE</t>
  </si>
  <si>
    <t>SUMME EINKÜNFTE</t>
  </si>
  <si>
    <t>Wohnen</t>
  </si>
  <si>
    <t>SUMME AUSGABEN</t>
  </si>
  <si>
    <t>Lohn &amp; Gehalt 1</t>
  </si>
  <si>
    <t>Lohn &amp; Gehalt 2</t>
  </si>
  <si>
    <t>Kindergeld / Elterngeld</t>
  </si>
  <si>
    <t>AUSGABEN - Verpflichtungen</t>
  </si>
  <si>
    <t>10ten Teil der Ernte</t>
  </si>
  <si>
    <t>GEZ</t>
  </si>
  <si>
    <t>Telefon &amp; Internet</t>
  </si>
  <si>
    <t>Spenden</t>
  </si>
  <si>
    <t>Öffentliche Verkehrsmittel</t>
  </si>
  <si>
    <t>Gesundheit</t>
  </si>
  <si>
    <t>Hausratversicherung</t>
  </si>
  <si>
    <t>Altersvorsorge</t>
  </si>
  <si>
    <t>AUSGABEN - Bedürfnisse</t>
  </si>
  <si>
    <t>Friseur &amp; Kosmetik</t>
  </si>
  <si>
    <t>xxx</t>
  </si>
  <si>
    <t>AUSGABEN - Wünsche</t>
  </si>
  <si>
    <t>Private Wünsche</t>
  </si>
  <si>
    <t>Geschenke</t>
  </si>
  <si>
    <t xml:space="preserve">Urlaube </t>
  </si>
  <si>
    <t>Monatlicher Durchschnitt</t>
  </si>
  <si>
    <t>KFZ Versicherung</t>
  </si>
  <si>
    <t>Priorität</t>
  </si>
  <si>
    <t>Kategorie</t>
  </si>
  <si>
    <t>Grund</t>
  </si>
  <si>
    <t>Betrag</t>
  </si>
  <si>
    <t>erreichter Betrag</t>
  </si>
  <si>
    <t>Zeitpunkt</t>
  </si>
  <si>
    <t>1.</t>
  </si>
  <si>
    <t>2.</t>
  </si>
  <si>
    <t>3.</t>
  </si>
  <si>
    <t>4.</t>
  </si>
  <si>
    <t>5.</t>
  </si>
  <si>
    <t>6.</t>
  </si>
  <si>
    <t>7.</t>
  </si>
  <si>
    <t>8.</t>
  </si>
  <si>
    <t>9.</t>
  </si>
  <si>
    <t>10.</t>
  </si>
  <si>
    <t>Autofinanzierung</t>
  </si>
  <si>
    <t>Schuldenfreiheit</t>
  </si>
  <si>
    <t>Fahrrad</t>
  </si>
  <si>
    <t xml:space="preserve">Hobby </t>
  </si>
  <si>
    <t>neues Handy</t>
  </si>
  <si>
    <t>Urlaub</t>
  </si>
  <si>
    <t>Erholung</t>
  </si>
  <si>
    <t>Weiterbildung</t>
  </si>
  <si>
    <t>Beruf</t>
  </si>
  <si>
    <t>aktuelle Ersparnisse</t>
  </si>
  <si>
    <t>Stand</t>
  </si>
  <si>
    <t>Eigenkapital Haus</t>
  </si>
  <si>
    <t>Vermögen</t>
  </si>
  <si>
    <t>Offene Wünsche</t>
  </si>
  <si>
    <t>Erfüllte Wünsche</t>
  </si>
  <si>
    <t>Urlaub Italien</t>
  </si>
  <si>
    <t>Fernseher</t>
  </si>
  <si>
    <t>Freizeit</t>
  </si>
  <si>
    <t>neue Couch</t>
  </si>
  <si>
    <t>Fahrrad Louise</t>
  </si>
  <si>
    <t>Kinder</t>
  </si>
  <si>
    <t>Berechnen:</t>
  </si>
  <si>
    <t>www.zinsen-berechnen.de</t>
  </si>
  <si>
    <t>WARUM?</t>
  </si>
  <si>
    <t>Ursprüngliche Darlehenshöhe</t>
  </si>
  <si>
    <t>Zinssatz eff.</t>
  </si>
  <si>
    <t>Monatliche Rate</t>
  </si>
  <si>
    <t>Bereits bezahlt</t>
  </si>
  <si>
    <t>Gesamtkreditbetrag inkl. Zinsen</t>
  </si>
  <si>
    <t>Laufzeit</t>
  </si>
  <si>
    <t>bezahlte Rate</t>
  </si>
  <si>
    <t>Restschuld</t>
  </si>
  <si>
    <t>Ersparnis für Sondertilgung</t>
  </si>
  <si>
    <t>Ersparnis für neues Auto</t>
  </si>
  <si>
    <t>Wunschliste</t>
  </si>
  <si>
    <t>Schulden</t>
  </si>
  <si>
    <t>Einführung - Budgetplan Privat</t>
  </si>
  <si>
    <t xml:space="preserve">Doch wie fängt man mit einer derartigen Arbeit eigentlich an? </t>
  </si>
  <si>
    <t>Hier nachstehend ein paar Tipp´s und Trick´s für den richtigen Überblick</t>
  </si>
  <si>
    <t xml:space="preserve">Nun haben Sie schon einen wesentlich besseren Überblick! Und ich kann Ihnen versprechen, so detaillierte kennt leider kaum jemand sein eigenes Ein- und Ausgabeverhältnis wie Sie! </t>
  </si>
  <si>
    <t xml:space="preserve">Ich freue mich sehr, dass Sie sich auf den Weg machen Ordnung in Ihre Finanzen zu bekommen, und dabei wünsche ich Ihnen viel Erfolg, Kraft, Freude und vor allem Gottes reichen Segen! Gerne nutzen Sie unsere Expertise und nehmen Kontakt mit uns auf, falls Sie an manchen Punkten nicht weiter kommen oder Fragen zur Handhabung haben. </t>
  </si>
  <si>
    <t>Mit ganz lieben &amp; gesegneten Grüßen!</t>
  </si>
  <si>
    <t>GESAMT AUSGABEN</t>
  </si>
  <si>
    <t>ÜBERSCHUSS / DEFIZIT</t>
  </si>
  <si>
    <t xml:space="preserve">Um verantwortungsbewusst und auch erfüllt mit seinem Geld umgehen zu können, erfordert es zu Beginn meist etwas Aufwand. Diese für Sie erstellte Budgetplanung, soll Ihnen dabei helfen den Überblick zu erhalten, zufrieden mit Ihren Ein- und Ausgaben auszukommen und ihre finanziellen Zielsetzungen zu erreichen. Mit einigen Hilfestellungen und Hinweisen in dieser Aufstellung, sollten Sie schnell und einfach den Überblick gewinnen. </t>
  </si>
  <si>
    <t>Schritt 1</t>
  </si>
  <si>
    <t xml:space="preserve">Überblick </t>
  </si>
  <si>
    <t xml:space="preserve">Schritt 2 </t>
  </si>
  <si>
    <t>Bargeld</t>
  </si>
  <si>
    <t>Schritt 3</t>
  </si>
  <si>
    <t>Besprechen</t>
  </si>
  <si>
    <t>Schritt 4</t>
  </si>
  <si>
    <t>Status Quo</t>
  </si>
  <si>
    <t>Schritt 5</t>
  </si>
  <si>
    <t>Zielsetzung</t>
  </si>
  <si>
    <t>Schritt 6</t>
  </si>
  <si>
    <t>laufende Pflege</t>
  </si>
  <si>
    <t>Schritt 7</t>
  </si>
  <si>
    <t>Durchhalten</t>
  </si>
  <si>
    <t>Hinweis</t>
  </si>
  <si>
    <t>für Paare</t>
  </si>
  <si>
    <t xml:space="preserve">Kommentare: </t>
  </si>
  <si>
    <t>Grundlegende Aufteilung des Budgetplans</t>
  </si>
  <si>
    <t>Wie füge ich eine Zeile ein?</t>
  </si>
  <si>
    <t>Wie lösche ich eine Zeile?</t>
  </si>
  <si>
    <t xml:space="preserve">Warum eine Wunschliste führen?
Wenn wir uns über Anschaffungen gedanken machen die nicht in unserem normalen Budget zu finden. So macht es Sinn erst einmal diesen Wunsch festzuhalten. Wünsche erhalten so nämlich Prioritäten und wir bauen uns selbst eine Hilfestellung die uns dabei hilft zu prüfen ob wir diesen Wunsch jetzt wirklich erfüllt brauchen? Wir sehen so auch die mittel- und langfristigen Wünsche und können unsere geplante Ausgabe so ins Verhältnis setzen. Nicht selten stellen sich kurzfristig entwickelte Wünsche am Ende als nicht notwendige bzw. nicht erfüllende Wünsche dar und bleiben so über Jahre nur ein Wunsch der auch nicht zwigend erfüllt werden muss. 
Besonders wertvoll ist aber vor allem die Übersicht aller erfüllten Wünsche um stets im Blick zu haben wie viel wir uns schon ermöglichen durften! Diese Übersicht lässt uns immer wieder neu lernen dankbar und zufrieden zu sein! </t>
  </si>
  <si>
    <t>Monatliche Ansparung für Schlussrate</t>
  </si>
  <si>
    <t>Monatliche Ansparung für Neuinvestion</t>
  </si>
  <si>
    <t>Unregelmäßige Zahlungen</t>
  </si>
  <si>
    <t>Jan</t>
  </si>
  <si>
    <t>Feb</t>
  </si>
  <si>
    <t>Mrz</t>
  </si>
  <si>
    <t>Apr</t>
  </si>
  <si>
    <t>Mai</t>
  </si>
  <si>
    <t>Jun</t>
  </si>
  <si>
    <t>Jul</t>
  </si>
  <si>
    <t>Aug</t>
  </si>
  <si>
    <t>Sep</t>
  </si>
  <si>
    <t>Okt</t>
  </si>
  <si>
    <t>Nov</t>
  </si>
  <si>
    <t>Dez</t>
  </si>
  <si>
    <t>Gesamt</t>
  </si>
  <si>
    <t>Haftpflichtversicherung</t>
  </si>
  <si>
    <t>Unfallversicherung - Familie</t>
  </si>
  <si>
    <t>monatlicher Dauerauftrag</t>
  </si>
  <si>
    <t>Kontosaldo</t>
  </si>
  <si>
    <t>Rieter Rente</t>
  </si>
  <si>
    <t>Warum ein besonderer Blick auf unregelmäßige Zahlungen wertvoll ist!
Unregelmäßige Zahlungen wie die KFZ Versicherung, die GEZ Gebühren uvm. sorgen doch bei dem einen oder anderen zu einem wiederkehrendem Überraschungsmoment. Um dieser Überraschung abhilfe zu schaffen hilft es die jährlichen Zahlungen einfach vorab anzusparen. Sicherlich am Anfang meist ein hoher Überwindungsgrad doch am Ende lohnt sich dieses Vorgehen sehr! 
Bitte beachten Sie bei dieser Aufstellung, dass die Gesamtsumme der Zahlungen durch 12 Monate geteilt wird. Wie meist im Kontosaldo erkennbar, benötigt ihr Girokonto im Falle eines negativen Saldos eine Erstausstattung bevor Sie mit der Umstellung beginnen. Die Höhe der Erstausstattung für dieses Konto können Sie am höchsten negativen Betrag in der Zeile "Kontosaldo" ausfindig machen. Je nach Größe der Rücklagenbildung, ist es empfehlenswert rund 5 % -10 % der der jährlichen Gesamtaufwende als zusätzlichen Puffer zu Beginn zu übertragen, um mögliche Beitragsanpassungen oder überschneidende Abbuchungen zu vermeiden, die zu Rücklastschriften oder Mahngebühren führen könnten.</t>
  </si>
  <si>
    <t xml:space="preserve">Warum einen Rückzahlungsplan führen? 
In den wenigsten Fällen ist einem bewusst wie lange wir noch für die Abzahlung unserer Schulden einstehen müssen. Durch diesen Überblick kann ich mir auch Ziele setzen die eine schnelle Rückzahlung möglich machen können. Und vergessen Sie nicht, jeder bezahlte Kredit ist immer wieder eine neue Gehaltserhöhung! 
Sie werden auch erkennen können, wie schnell Sie diese Zeit verkürzen können in dem Sie bspw. 10 - 20 € mtl. mehr zur Seite legen für regelmäßige Sondertilgungen oder die Abschlusszahlung. 
Schulden sind grundsätzlich kein guter Wegbegleiter. Oftmals wirken diese erdrückend. Kein Wunder, denn hier wird mit unserer Zukunft spekuliert. Bei der Aufnahme von Schulden gehen wir stets davon aus, dass alles rund läuft die nächsten Jahre. Doch was ist wenn nicht? Überlegen Sie sich gut wenn Sie Schulden machen möchten ob dies wirklich notwendig ist. Und vermeiden Sie im besten Fall sämtliche Schulden, gegen die sie keinen Gegenwert verkaufen können! Und selbst die Schulden mit Gegenwert empfiehlt es sich sinnvoll schnell abzutragen. </t>
  </si>
  <si>
    <t>Wunder &amp; Geschenk</t>
  </si>
  <si>
    <t xml:space="preserve">Vielen von uns geht es ähnlich. Wir haben zwar einen groben Überblick über unsere regelmäßigen monatlichen Ein- und Ausgaben, aber die alljährlichen und widerkehrenden Überraschungen wie Weihnachten &amp; Ostern, Reparaturen, Geburtstage, Versicherungen usw. kommen jedes Jahr gefühlt wie aus dem Nichts! Somit beginnen Sie mit dem Tabellen Blatt "Budget-Plan" und fangen Sie an, Ihre fixen und planbaren Kosten die sie heute schon kennen dort einzutragen. Gerne können Sie auch schon ihr montliches Einkommen (netto) angeben.  </t>
  </si>
  <si>
    <t xml:space="preserve">Dann werden Sie sicherlich auf einige Positionen stoßen, bei denen es Ihnen schwer fallen wird eine konkrete Aussage zu treffen, wie viel dies monatlich umfasst. Keine Sorge, dass geht vielen so. Ist aber letztlich nicht zielführend. Beginnen Sie Ihre Barausgaben per App, Belege Sammeln, Notizbuch oder ähnlichem zu notieren, um den entsprechenden Überblick zu erhalten. Einen richtig guten Durchschnitt ermitteln Sie nach 3 - 6 Monaten. Zum Beginn können Sie aber auch entspannt ihre Vorstellung &amp; Wunsch eingeben. Dann werden Sie auch merken, in wie weit ihre bisherige Annahme zutreffend war! </t>
  </si>
  <si>
    <t xml:space="preserve">Tun Sie sich und Ihrer Familie den Gefallen und beziehen Sie alle mit ein. Sicherlich mag das im ersten Augenblick lästig wirken. Aber als Familie gilt es auch gemeinsame Entscheidungen zu treffen und glauben Sie mir, sie werden Ihren Kindern einen unglaublichen Gefallen tun wenn sie gemeinsam mit Ihnen lernen dürfen, wie man mit seinen Ein- und Ausgaben umgeht, denn das lernen wir leider bisher nicht in der Schule oder im Studium. </t>
  </si>
  <si>
    <t xml:space="preserve">Jetzt geht es an die Analyse! Prüfen Sie für sich selbst, wie es Ihnen und Ihrer Familie damit geht. Stellen Sie fest an welchen Stellen Sie eigentlich mehr ausgeben als es Ihnen Wert ist und definieren Sie ihre Zielsetzung! Prüfen Sie und besprechen Sie Lösungsansätze wie z.B. "Essen mit ins Büro nehmen anstatt in die Kantine zu gehen", "weniger Bestellungen im Internet - dafür mehr Urlaub...". </t>
  </si>
  <si>
    <t xml:space="preserve">Behalten Sie Ihre Ziele im Blick. Sie müssen nicht Wirtschaftswissenschaften studiert haben, um den eigenen Haushaltsplan gut im Blick zu behalten. Tragen Sie alle 1 - 2 Wochen ihre Notizen zu Ihren Barausgaben nach und gehen Sie ihren Kontoauszug durch und erfassen so Ihre Ausgaben. </t>
  </si>
  <si>
    <t xml:space="preserve">Doch was machen wenn es mit dem Budget nicht klappt. Die meisten Menschen meinen, Sie könnten eine Tabelle und eine Zielsetzung aufsetzen und damit ist die Arbeit erledigt. Dieses Prinzip funktioniert genauso gut, wenn wir Abends auf der Couch beschließen ab morgen Sport zu machen. Hierfür müssen wir uns Tricks und Tipps einfallen lassen. Immer wieder vom Budget abzuweichen ist normal und auch in Ordnung. Die Gesamttendenz sollte aber ihrer Zielrichtung entsprechen. Jeden Monat für 300 Euro genau Lebensmittel einzukaufen ist nicht möglich. Machen Sie sich frei von diesem Anspruch und lernen Sie in Ihren Budgetzielen im Durchschnitt zu liegen. </t>
  </si>
  <si>
    <t xml:space="preserve">Ein hilfreicher Hinweis für Paare: Vielleicht geht es Ihnen ähnlich wie zahlreichen anderen Paaren. Das dumpfe Gefühl, dass der Partner mehr ausgibt als man selbst und das er / sie nicht richtig mit Geld umgeht führt regelmäßig zu Streitigkeiten. Das Thema wird so gut wie möglich aus dem Alltag ausgeklammert und es wird versucht dieses Kapitel gar nicht erst anzufangen. Das ist total schade! Denn ich verspreche Ihnen, sie berauben sich einer rießen Bereicherung für Ihre Beziehung. Machen Sie sich bewusst, dass jeder von Ihnen eine eigene Prägung von Zuhause mitbekommen hat. Je nach dem was für Erfahrungen vorhanden sind, wird sich unterschiedlich verhalten. Somit tuen Sie sich und Ihrem Partner den Gefallen und machen Sie sich keine Vorwürfe! Arbeiten Sie gemeinsam am Budgetplan und nutzen Sie die Gelegenheit an gemeinsamen Prioritäten und Zielsetzungen zu arbeiten. Vielleicht hilft es auch einen konkreten Betrag wie bspw. 50 € auszumachen, ab dem man sich erst bespricht, bevor man etwas kauft. Warum ist das so hilfreich? Zum einen konsumieren Sie bewusst und überlegen was sie wirklich brauchen. Ebenso werden Sie feststellen, dass Ihr Partner Ihre Bedürfnisse durchaus kennt und diese auch wahrnimmt. Sie werden sich wundern wie oft Ihr Partner Ihren Ausgaben zustimmen wird und wie oft Sie selbst vielleicht merken werden, dass manche Anschaffung doch nicht so überlebenswichtig sind, wie man kurzfristig meinte. </t>
  </si>
  <si>
    <t>Rückzahlung von Schulden</t>
  </si>
  <si>
    <t>Spenden ins Reich Gottes</t>
  </si>
  <si>
    <t>Spenden in die Familie</t>
  </si>
  <si>
    <t>Kaltmiete</t>
  </si>
  <si>
    <t>Wasser &amp; Energie (Strom &amp; Wärme)</t>
  </si>
  <si>
    <t>Grundsteuer &amp; weitere Nebenkosten</t>
  </si>
  <si>
    <t>Renovierung &amp; Reparaturen</t>
  </si>
  <si>
    <t>Immobilien-Versicherungen</t>
  </si>
  <si>
    <t>Hauswirtschaft</t>
  </si>
  <si>
    <t>Reinigungs- &amp; Waschmittel</t>
  </si>
  <si>
    <t>Garten &amp; Außenanlagen</t>
  </si>
  <si>
    <t>Haustiere</t>
  </si>
  <si>
    <t>Private Sachversicherungen</t>
  </si>
  <si>
    <t>Steuer- &amp; Rechtsberatung</t>
  </si>
  <si>
    <t>Ernährung</t>
  </si>
  <si>
    <t>Nahrungsmittel</t>
  </si>
  <si>
    <t>Getränke ( ohne Alkohol)</t>
  </si>
  <si>
    <t>Alkoholische Getränke</t>
  </si>
  <si>
    <t>Tabak</t>
  </si>
  <si>
    <t>Gesundheit &amp; Körperpflege</t>
  </si>
  <si>
    <t>Körpferpflege &amp; Reinigung</t>
  </si>
  <si>
    <t>Arzneimittel &amp; Praxisgebühren</t>
  </si>
  <si>
    <t>Zuzahlung Ärzte &amp; Krankenhäuser</t>
  </si>
  <si>
    <t>Mobilität</t>
  </si>
  <si>
    <t>Treibstoff</t>
  </si>
  <si>
    <t>Reparaturen &amp; Zubehör</t>
  </si>
  <si>
    <t>Kfz-Versicherung</t>
  </si>
  <si>
    <t>Parkgebühren</t>
  </si>
  <si>
    <t>Automobilclub &amp; Gebühren</t>
  </si>
  <si>
    <t>Strafen</t>
  </si>
  <si>
    <t>Kommunikation &amp; Medien</t>
  </si>
  <si>
    <t>Rundfunk-, TV-Gebühren, PayTV</t>
  </si>
  <si>
    <t>CDs, DVDs, Apps, Games</t>
  </si>
  <si>
    <t>Bildung</t>
  </si>
  <si>
    <t>Bücher</t>
  </si>
  <si>
    <t>Schuldgeld &amp; Studiengebühren</t>
  </si>
  <si>
    <t>Vereine, Verbände, Mitgliedschaften</t>
  </si>
  <si>
    <t>Tagesmutter &amp; KiTa-Gebühren</t>
  </si>
  <si>
    <t>Unterhaltszahlungen</t>
  </si>
  <si>
    <t>Pflegekosten</t>
  </si>
  <si>
    <t>Vorsorge</t>
  </si>
  <si>
    <t>Sparen &amp; Rücklagen</t>
  </si>
  <si>
    <t>Risikovorsorge</t>
  </si>
  <si>
    <t>Kontoführung &amp; Gebühren</t>
  </si>
  <si>
    <t>Schätze im Himmel</t>
  </si>
  <si>
    <t>Spenden an Arme</t>
  </si>
  <si>
    <t>Möbel &amp; Einrichtung</t>
  </si>
  <si>
    <t>Ausgehen &amp; Gastronomie</t>
  </si>
  <si>
    <t>Ausflüge &amp; Freizeit, Hobby</t>
  </si>
  <si>
    <t>Sport, Fitness, Wellness</t>
  </si>
  <si>
    <t>Fortbildung &amp; Nachhilfe</t>
  </si>
  <si>
    <t>BUDGET DER FAMILIE MUSTERMANN</t>
  </si>
  <si>
    <t>Darlehn 1 (Immobilie)</t>
  </si>
  <si>
    <t>Darlehn 2 (Kfz)</t>
  </si>
  <si>
    <t>Darlehn 3 (…)</t>
  </si>
  <si>
    <t>Betreuung</t>
  </si>
  <si>
    <t>Ihr BibelFinanz Team</t>
  </si>
  <si>
    <t xml:space="preserve">www.bibelfinanz.de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</si>
</sst>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0.00\ &quot;€&quot;;[Red]\-#,##0.00\ &quot;€&quot;"/>
    <numFmt numFmtId="44" formatCode="_-* #,##0.00\ &quot;€&quot;_-;\-* #,##0.00\ &quot;€&quot;_-;_-* &quot;-&quot;??\ &quot;€&quot;_-;_-@_-"/>
    <numFmt numFmtId="164" formatCode="#,##0.00\ &quot;€&quot;"/>
    <numFmt numFmtId="165" formatCode="[$-407]#,##0.00&quot;   &quot;;[Red][$-407]&quot;-&quot;#,##0.00&quot;   &quot;"/>
  </numFmts>
  <fonts count="37" x14ac:knownFonts="1">
    <font>
      <sz val="10"/>
      <color theme="0" tint="-0.34998626667073579"/>
      <name val="Arial"/>
      <family val="2"/>
      <scheme val="minor"/>
    </font>
    <font>
      <sz val="11"/>
      <color theme="1"/>
      <name val="Arial"/>
      <family val="2"/>
      <scheme val="minor"/>
    </font>
    <font>
      <b/>
      <sz val="22"/>
      <color theme="0" tint="-0.34998626667073579"/>
      <name val="Bookman Old Style"/>
      <family val="2"/>
      <scheme val="major"/>
    </font>
    <font>
      <b/>
      <sz val="14"/>
      <color theme="0" tint="-0.34998626667073579"/>
      <name val="Bookman Old Style"/>
      <family val="1"/>
      <scheme val="major"/>
    </font>
    <font>
      <b/>
      <sz val="11"/>
      <color theme="0" tint="-0.34998626667073579"/>
      <name val="Arial"/>
      <family val="2"/>
      <scheme val="minor"/>
    </font>
    <font>
      <b/>
      <sz val="10.5"/>
      <color theme="0" tint="-0.34998626667073579"/>
      <name val="Bookman Old Style"/>
      <family val="1"/>
      <scheme val="major"/>
    </font>
    <font>
      <sz val="10"/>
      <color theme="0" tint="-0.34998626667073579"/>
      <name val="Bookman Old Style"/>
      <family val="1"/>
      <scheme val="major"/>
    </font>
    <font>
      <b/>
      <sz val="10"/>
      <color theme="0" tint="-0.34998626667073579"/>
      <name val="Bookman Old Style"/>
      <family val="1"/>
      <scheme val="major"/>
    </font>
    <font>
      <sz val="10"/>
      <color theme="0" tint="-0.34998626667073579"/>
      <name val="Arial"/>
      <family val="2"/>
      <scheme val="minor"/>
    </font>
    <font>
      <b/>
      <sz val="10.5"/>
      <color theme="1" tint="0.499984740745262"/>
      <name val="Bookman Old Style"/>
      <family val="1"/>
      <scheme val="major"/>
    </font>
    <font>
      <b/>
      <sz val="10"/>
      <color theme="5"/>
      <name val="Arial"/>
      <family val="2"/>
      <scheme val="minor"/>
    </font>
    <font>
      <b/>
      <sz val="10"/>
      <color theme="6"/>
      <name val="Arial"/>
      <family val="2"/>
      <scheme val="minor"/>
    </font>
    <font>
      <sz val="10"/>
      <color theme="0" tint="-0.34998626667073579"/>
      <name val="Arial"/>
      <scheme val="minor"/>
    </font>
    <font>
      <b/>
      <sz val="10"/>
      <color theme="0" tint="-0.34998626667073579"/>
      <name val="Arial"/>
      <family val="2"/>
      <scheme val="minor"/>
    </font>
    <font>
      <b/>
      <sz val="10"/>
      <color theme="9" tint="-0.249977111117893"/>
      <name val="Arial"/>
      <family val="2"/>
      <scheme val="minor"/>
    </font>
    <font>
      <sz val="10"/>
      <color theme="9" tint="-0.249977111117893"/>
      <name val="Arial"/>
      <family val="2"/>
      <scheme val="minor"/>
    </font>
    <font>
      <sz val="11"/>
      <color theme="1"/>
      <name val="Arial"/>
      <family val="2"/>
    </font>
    <font>
      <b/>
      <sz val="11"/>
      <color theme="1"/>
      <name val="Arial"/>
      <family val="2"/>
    </font>
    <font>
      <sz val="10"/>
      <color theme="3" tint="0.34998626667073579"/>
      <name val="Arial"/>
      <family val="2"/>
      <scheme val="minor"/>
    </font>
    <font>
      <u/>
      <sz val="11"/>
      <color theme="10"/>
      <name val="Arial"/>
      <family val="2"/>
    </font>
    <font>
      <b/>
      <sz val="9"/>
      <color indexed="81"/>
      <name val="Segoe UI"/>
      <family val="2"/>
    </font>
    <font>
      <sz val="9"/>
      <color indexed="81"/>
      <name val="Segoe UI"/>
      <family val="2"/>
    </font>
    <font>
      <u/>
      <sz val="11"/>
      <color theme="10"/>
      <name val="Bookman Old Style"/>
      <family val="1"/>
      <scheme val="major"/>
    </font>
    <font>
      <sz val="11"/>
      <color rgb="FFC00000"/>
      <name val="Bookman Old Style"/>
      <family val="1"/>
      <scheme val="major"/>
    </font>
    <font>
      <b/>
      <sz val="11"/>
      <color theme="1"/>
      <name val="Bookman Old Style"/>
      <family val="1"/>
      <scheme val="major"/>
    </font>
    <font>
      <b/>
      <sz val="11"/>
      <color theme="7" tint="-0.249977111117893"/>
      <name val="Bookman Old Style"/>
      <family val="1"/>
      <scheme val="major"/>
    </font>
    <font>
      <sz val="9"/>
      <color theme="0" tint="-0.499984740745262"/>
      <name val="Arial"/>
      <family val="2"/>
    </font>
    <font>
      <b/>
      <sz val="11"/>
      <color theme="0" tint="-0.499984740745262"/>
      <name val="Arial"/>
      <family val="2"/>
    </font>
    <font>
      <sz val="11"/>
      <color theme="0" tint="-0.499984740745262"/>
      <name val="Arial"/>
      <family val="2"/>
    </font>
    <font>
      <b/>
      <sz val="11"/>
      <color theme="3" tint="0.34998626667073579"/>
      <name val="Arial"/>
      <family val="2"/>
    </font>
    <font>
      <b/>
      <sz val="12"/>
      <color theme="3" tint="0.34998626667073579"/>
      <name val="Arial"/>
      <family val="2"/>
      <scheme val="minor"/>
    </font>
    <font>
      <sz val="11"/>
      <color theme="3" tint="0.34998626667073579"/>
      <name val="Arial"/>
      <family val="2"/>
    </font>
    <font>
      <b/>
      <sz val="10"/>
      <color theme="3" tint="0.34998626667073579"/>
      <name val="Bookman Old Style"/>
      <family val="1"/>
      <scheme val="major"/>
    </font>
    <font>
      <sz val="10"/>
      <name val="Bookman Old Style"/>
      <family val="1"/>
      <scheme val="major"/>
    </font>
    <font>
      <sz val="10"/>
      <color theme="1"/>
      <name val="Bookman Old Style"/>
      <family val="1"/>
      <scheme val="major"/>
    </font>
    <font>
      <b/>
      <sz val="10"/>
      <name val="Bookman Old Style"/>
      <family val="1"/>
      <scheme val="major"/>
    </font>
    <font>
      <sz val="11"/>
      <color theme="1"/>
      <name val="Bookman Old Style"/>
      <family val="1"/>
      <scheme val="major"/>
    </font>
  </fonts>
  <fills count="14">
    <fill>
      <patternFill patternType="none"/>
    </fill>
    <fill>
      <patternFill patternType="gray125"/>
    </fill>
    <fill>
      <patternFill patternType="solid">
        <fgColor theme="4" tint="0.79998168889431442"/>
        <bgColor indexed="65"/>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2" tint="-4.9989318521683403E-2"/>
        <bgColor indexed="64"/>
      </patternFill>
    </fill>
    <fill>
      <patternFill patternType="solid">
        <fgColor theme="2"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s>
  <borders count="20">
    <border>
      <left/>
      <right/>
      <top/>
      <bottom/>
      <diagonal/>
    </border>
    <border>
      <left/>
      <right/>
      <top style="thin">
        <color theme="4"/>
      </top>
      <bottom style="double">
        <color theme="4"/>
      </bottom>
      <diagonal/>
    </border>
    <border>
      <left/>
      <right style="thick">
        <color theme="0"/>
      </right>
      <top style="medium">
        <color theme="5"/>
      </top>
      <bottom style="medium">
        <color theme="5"/>
      </bottom>
      <diagonal/>
    </border>
    <border>
      <left style="thick">
        <color theme="0"/>
      </left>
      <right style="thick">
        <color theme="0"/>
      </right>
      <top style="medium">
        <color theme="5"/>
      </top>
      <bottom style="thin">
        <color theme="5"/>
      </bottom>
      <diagonal/>
    </border>
    <border>
      <left/>
      <right style="thick">
        <color theme="0"/>
      </right>
      <top style="medium">
        <color theme="5"/>
      </top>
      <bottom/>
      <diagonal/>
    </border>
    <border>
      <left style="thick">
        <color theme="0"/>
      </left>
      <right style="thick">
        <color theme="0"/>
      </right>
      <top style="medium">
        <color theme="5"/>
      </top>
      <bottom/>
      <diagonal/>
    </border>
    <border>
      <left style="thick">
        <color theme="0"/>
      </left>
      <right style="thick">
        <color theme="0"/>
      </right>
      <top style="medium">
        <color theme="6"/>
      </top>
      <bottom style="thin">
        <color theme="6"/>
      </bottom>
      <diagonal/>
    </border>
    <border>
      <left/>
      <right style="thick">
        <color theme="0"/>
      </right>
      <top style="medium">
        <color theme="6"/>
      </top>
      <bottom/>
      <diagonal/>
    </border>
    <border>
      <left style="thick">
        <color theme="0"/>
      </left>
      <right style="thick">
        <color theme="0"/>
      </right>
      <top style="medium">
        <color theme="6"/>
      </top>
      <bottom/>
      <diagonal/>
    </border>
    <border>
      <left/>
      <right style="thick">
        <color theme="0"/>
      </right>
      <top style="medium">
        <color theme="9"/>
      </top>
      <bottom/>
      <diagonal/>
    </border>
    <border>
      <left style="thick">
        <color theme="0"/>
      </left>
      <right style="thick">
        <color theme="0"/>
      </right>
      <top style="thick">
        <color theme="9"/>
      </top>
      <bottom/>
      <diagonal/>
    </border>
    <border>
      <left/>
      <right/>
      <top style="thick">
        <color theme="9"/>
      </top>
      <bottom/>
      <diagonal/>
    </border>
    <border>
      <left style="thick">
        <color theme="0"/>
      </left>
      <right style="thick">
        <color theme="0"/>
      </right>
      <top style="thick">
        <color theme="6"/>
      </top>
      <bottom/>
      <diagonal/>
    </border>
    <border>
      <left/>
      <right/>
      <top style="thick">
        <color theme="6"/>
      </top>
      <bottom/>
      <diagonal/>
    </border>
    <border>
      <left style="thick">
        <color theme="0"/>
      </left>
      <right style="thick">
        <color theme="0"/>
      </right>
      <top style="thick">
        <color theme="5"/>
      </top>
      <bottom/>
      <diagonal/>
    </border>
    <border>
      <left/>
      <right/>
      <top style="thick">
        <color theme="5"/>
      </top>
      <bottom/>
      <diagonal/>
    </border>
    <border>
      <left/>
      <right/>
      <top/>
      <bottom style="medium">
        <color indexed="64"/>
      </bottom>
      <diagonal/>
    </border>
    <border>
      <left/>
      <right/>
      <top style="medium">
        <color theme="5" tint="-0.24994659260841701"/>
      </top>
      <bottom/>
      <diagonal/>
    </border>
    <border>
      <left/>
      <right style="thin">
        <color theme="5" tint="-0.24994659260841701"/>
      </right>
      <top/>
      <bottom/>
      <diagonal/>
    </border>
    <border>
      <left/>
      <right style="thin">
        <color theme="5" tint="-0.24994659260841701"/>
      </right>
      <top style="medium">
        <color theme="5" tint="-0.24994659260841701"/>
      </top>
      <bottom/>
      <diagonal/>
    </border>
  </borders>
  <cellStyleXfs count="11">
    <xf numFmtId="0" fontId="0" fillId="0" borderId="0">
      <alignment vertical="center"/>
    </xf>
    <xf numFmtId="0" fontId="5" fillId="0" borderId="0" applyNumberFormat="0" applyFill="0" applyBorder="0" applyAlignment="0" applyProtection="0"/>
    <xf numFmtId="0" fontId="1" fillId="2" borderId="0" applyNumberFormat="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 fillId="0" borderId="1" applyNumberFormat="0" applyFill="0" applyAlignment="0" applyProtection="0"/>
    <xf numFmtId="44" fontId="8" fillId="0" borderId="0" applyFont="0" applyFill="0" applyBorder="0" applyAlignment="0" applyProtection="0"/>
    <xf numFmtId="165" fontId="16" fillId="0" borderId="0"/>
    <xf numFmtId="0" fontId="19" fillId="0" borderId="0" applyNumberFormat="0" applyFill="0" applyBorder="0" applyAlignment="0" applyProtection="0"/>
  </cellStyleXfs>
  <cellXfs count="119">
    <xf numFmtId="0" fontId="0" fillId="0" borderId="0" xfId="0">
      <alignment vertical="center"/>
    </xf>
    <xf numFmtId="0" fontId="1" fillId="0" borderId="0" xfId="2" applyFill="1"/>
    <xf numFmtId="0" fontId="0" fillId="0" borderId="0" xfId="0" applyFill="1">
      <alignment vertical="center"/>
    </xf>
    <xf numFmtId="0" fontId="3" fillId="0" borderId="0" xfId="0" applyFont="1" applyFill="1" applyAlignment="1">
      <alignment horizontal="right"/>
    </xf>
    <xf numFmtId="0" fontId="3" fillId="0" borderId="0" xfId="0" applyFont="1" applyFill="1" applyAlignment="1">
      <alignment horizontal="left"/>
    </xf>
    <xf numFmtId="0" fontId="1" fillId="0" borderId="0" xfId="2" applyFill="1" applyAlignment="1">
      <alignment horizontal="left" vertical="center" indent="1"/>
    </xf>
    <xf numFmtId="0" fontId="0" fillId="0" borderId="0" xfId="0" applyAlignment="1">
      <alignment horizontal="left" vertical="center" indent="1"/>
    </xf>
    <xf numFmtId="0" fontId="0" fillId="0" borderId="0" xfId="0" applyFill="1" applyAlignment="1">
      <alignment horizontal="left" vertical="center" indent="1"/>
    </xf>
    <xf numFmtId="0" fontId="0" fillId="0" borderId="0" xfId="0" applyFont="1" applyFill="1" applyBorder="1" applyAlignment="1">
      <alignment horizontal="left" vertical="center" indent="1"/>
    </xf>
    <xf numFmtId="0" fontId="2" fillId="0" borderId="0" xfId="3" applyFont="1" applyFill="1" applyBorder="1" applyAlignment="1">
      <alignment horizontal="left"/>
    </xf>
    <xf numFmtId="0" fontId="0" fillId="0" borderId="0" xfId="0" applyFont="1" applyFill="1" applyBorder="1">
      <alignment vertical="center"/>
    </xf>
    <xf numFmtId="0" fontId="0" fillId="0" borderId="0" xfId="0" applyFont="1" applyFill="1" applyBorder="1" applyAlignment="1">
      <alignment vertical="center"/>
    </xf>
    <xf numFmtId="0" fontId="5" fillId="0" borderId="0" xfId="1" applyFill="1" applyBorder="1" applyAlignment="1">
      <alignment horizontal="right" vertical="center"/>
    </xf>
    <xf numFmtId="0" fontId="5" fillId="0" borderId="0" xfId="1" applyFill="1" applyBorder="1" applyAlignment="1">
      <alignment vertical="center"/>
    </xf>
    <xf numFmtId="164" fontId="0" fillId="0" borderId="0" xfId="0" applyNumberFormat="1" applyFont="1" applyFill="1" applyBorder="1" applyAlignment="1">
      <alignment vertical="center"/>
    </xf>
    <xf numFmtId="164" fontId="0" fillId="0" borderId="0" xfId="0" applyNumberFormat="1" applyFont="1" applyFill="1" applyBorder="1">
      <alignment vertical="center"/>
    </xf>
    <xf numFmtId="0" fontId="9" fillId="0" borderId="2" xfId="1" applyFont="1" applyFill="1" applyBorder="1" applyAlignment="1">
      <alignment vertical="center"/>
    </xf>
    <xf numFmtId="0" fontId="9" fillId="0" borderId="3" xfId="1" applyFont="1" applyFill="1" applyBorder="1" applyAlignment="1">
      <alignment horizontal="right" vertical="center"/>
    </xf>
    <xf numFmtId="0" fontId="10" fillId="0" borderId="4" xfId="0" applyFont="1" applyFill="1" applyBorder="1" applyAlignment="1">
      <alignment horizontal="left" vertical="center" indent="1"/>
    </xf>
    <xf numFmtId="164" fontId="10" fillId="0" borderId="5" xfId="0" applyNumberFormat="1" applyFont="1" applyBorder="1">
      <alignment vertical="center"/>
    </xf>
    <xf numFmtId="0" fontId="11" fillId="0" borderId="7" xfId="0" applyFont="1" applyFill="1" applyBorder="1" applyAlignment="1">
      <alignment horizontal="left" vertical="center" indent="1"/>
    </xf>
    <xf numFmtId="164" fontId="11" fillId="0" borderId="8" xfId="0" applyNumberFormat="1" applyFont="1" applyBorder="1">
      <alignment vertical="center"/>
    </xf>
    <xf numFmtId="0" fontId="0" fillId="4" borderId="0" xfId="0" applyFont="1" applyFill="1" applyBorder="1" applyAlignment="1">
      <alignment horizontal="left" vertical="center" indent="1"/>
    </xf>
    <xf numFmtId="0" fontId="0" fillId="5" borderId="0" xfId="0" applyFont="1" applyFill="1" applyBorder="1" applyAlignment="1">
      <alignment horizontal="left" vertical="center" indent="1"/>
    </xf>
    <xf numFmtId="0" fontId="0" fillId="6" borderId="0" xfId="0" applyFont="1" applyFill="1" applyBorder="1" applyAlignment="1">
      <alignment horizontal="left" vertical="center" indent="1"/>
    </xf>
    <xf numFmtId="0" fontId="13" fillId="0" borderId="0" xfId="0" applyFont="1">
      <alignment vertical="center"/>
    </xf>
    <xf numFmtId="0" fontId="0" fillId="7" borderId="0" xfId="0" applyFont="1" applyFill="1" applyBorder="1" applyAlignment="1">
      <alignment horizontal="left" vertical="center" indent="1"/>
    </xf>
    <xf numFmtId="0" fontId="0" fillId="8" borderId="0" xfId="0" applyFont="1" applyFill="1" applyBorder="1" applyAlignment="1">
      <alignment horizontal="left" vertical="center" indent="1"/>
    </xf>
    <xf numFmtId="0" fontId="5" fillId="9" borderId="0" xfId="1" applyFill="1" applyBorder="1" applyAlignment="1">
      <alignment horizontal="right" vertical="center"/>
    </xf>
    <xf numFmtId="164" fontId="0" fillId="9" borderId="0" xfId="0" applyNumberFormat="1" applyFont="1" applyFill="1" applyBorder="1" applyAlignment="1">
      <alignment vertical="center"/>
    </xf>
    <xf numFmtId="0" fontId="9" fillId="9" borderId="3" xfId="1" applyFont="1" applyFill="1" applyBorder="1" applyAlignment="1">
      <alignment horizontal="right" vertical="center"/>
    </xf>
    <xf numFmtId="164" fontId="10" fillId="9" borderId="5" xfId="0" applyNumberFormat="1" applyFont="1" applyFill="1" applyBorder="1">
      <alignment vertical="center"/>
    </xf>
    <xf numFmtId="164" fontId="5" fillId="9" borderId="0" xfId="1" applyNumberFormat="1" applyFill="1" applyBorder="1" applyAlignment="1">
      <alignment horizontal="right" vertical="center"/>
    </xf>
    <xf numFmtId="0" fontId="9" fillId="9" borderId="6" xfId="1" applyFont="1" applyFill="1" applyBorder="1" applyAlignment="1">
      <alignment horizontal="right" vertical="center"/>
    </xf>
    <xf numFmtId="164" fontId="11" fillId="9" borderId="8" xfId="0" applyNumberFormat="1" applyFont="1" applyFill="1" applyBorder="1">
      <alignment vertical="center"/>
    </xf>
    <xf numFmtId="164" fontId="0" fillId="9" borderId="0" xfId="0" applyNumberFormat="1" applyFont="1" applyFill="1" applyBorder="1">
      <alignment vertical="center"/>
    </xf>
    <xf numFmtId="164" fontId="0" fillId="6" borderId="0" xfId="0" applyNumberFormat="1" applyFont="1" applyFill="1" applyBorder="1" applyAlignment="1">
      <alignment vertical="center"/>
    </xf>
    <xf numFmtId="164" fontId="5" fillId="6" borderId="0" xfId="1" applyNumberFormat="1" applyFill="1" applyBorder="1" applyAlignment="1">
      <alignment horizontal="right" vertical="center"/>
    </xf>
    <xf numFmtId="164" fontId="0" fillId="4" borderId="0" xfId="0" applyNumberFormat="1" applyFont="1" applyFill="1" applyBorder="1" applyAlignment="1">
      <alignment vertical="center"/>
    </xf>
    <xf numFmtId="164" fontId="5" fillId="7" borderId="0" xfId="1" applyNumberFormat="1" applyFill="1" applyBorder="1" applyAlignment="1">
      <alignment horizontal="right" vertical="center"/>
    </xf>
    <xf numFmtId="0" fontId="14" fillId="0" borderId="9" xfId="0" applyFont="1" applyFill="1" applyBorder="1" applyAlignment="1">
      <alignment horizontal="left" vertical="center" indent="1"/>
    </xf>
    <xf numFmtId="164" fontId="14" fillId="0" borderId="9" xfId="0" applyNumberFormat="1" applyFont="1" applyFill="1" applyBorder="1" applyAlignment="1">
      <alignment horizontal="left" vertical="center" indent="1"/>
    </xf>
    <xf numFmtId="164" fontId="14" fillId="9" borderId="10" xfId="0" applyNumberFormat="1" applyFont="1" applyFill="1" applyBorder="1">
      <alignment vertical="center"/>
    </xf>
    <xf numFmtId="0" fontId="15" fillId="0" borderId="11" xfId="0" applyFont="1" applyFill="1" applyBorder="1">
      <alignment vertical="center"/>
    </xf>
    <xf numFmtId="164" fontId="11" fillId="9" borderId="12" xfId="0" applyNumberFormat="1" applyFont="1" applyFill="1" applyBorder="1">
      <alignment vertical="center"/>
    </xf>
    <xf numFmtId="0" fontId="0" fillId="0" borderId="13" xfId="0" applyFont="1" applyFill="1" applyBorder="1">
      <alignment vertical="center"/>
    </xf>
    <xf numFmtId="164" fontId="10" fillId="9" borderId="14" xfId="0" applyNumberFormat="1" applyFont="1" applyFill="1" applyBorder="1">
      <alignment vertical="center"/>
    </xf>
    <xf numFmtId="0" fontId="12" fillId="0" borderId="15" xfId="0" applyFont="1" applyFill="1" applyBorder="1">
      <alignment vertical="center"/>
    </xf>
    <xf numFmtId="44" fontId="13" fillId="3" borderId="0" xfId="8" applyFont="1" applyFill="1" applyAlignment="1">
      <alignment vertical="center"/>
    </xf>
    <xf numFmtId="14" fontId="13" fillId="0" borderId="0" xfId="0" applyNumberFormat="1" applyFont="1">
      <alignment vertical="center"/>
    </xf>
    <xf numFmtId="0" fontId="18" fillId="0" borderId="0" xfId="0" applyFont="1">
      <alignment vertical="center"/>
    </xf>
    <xf numFmtId="44" fontId="18" fillId="0" borderId="0" xfId="0" applyNumberFormat="1" applyFont="1">
      <alignment vertical="center"/>
    </xf>
    <xf numFmtId="17" fontId="18" fillId="0" borderId="0" xfId="0" applyNumberFormat="1" applyFont="1">
      <alignment vertical="center"/>
    </xf>
    <xf numFmtId="44" fontId="18" fillId="0" borderId="0" xfId="8" applyFont="1" applyAlignment="1">
      <alignment vertical="center"/>
    </xf>
    <xf numFmtId="44" fontId="13" fillId="3" borderId="0" xfId="0" applyNumberFormat="1" applyFont="1" applyFill="1">
      <alignment vertical="center"/>
    </xf>
    <xf numFmtId="0" fontId="0" fillId="0" borderId="0" xfId="0" applyAlignment="1"/>
    <xf numFmtId="0" fontId="17" fillId="0" borderId="0" xfId="0" applyFont="1" applyAlignment="1"/>
    <xf numFmtId="165" fontId="17" fillId="0" borderId="0" xfId="9" applyFont="1" applyFill="1" applyAlignment="1">
      <alignment vertical="center"/>
    </xf>
    <xf numFmtId="0" fontId="2" fillId="0" borderId="0" xfId="3" applyFont="1" applyFill="1" applyBorder="1" applyAlignment="1">
      <alignment horizontal="left" vertical="top"/>
    </xf>
    <xf numFmtId="0" fontId="9" fillId="0" borderId="2" xfId="1" applyFont="1" applyFill="1" applyBorder="1" applyAlignment="1">
      <alignment horizontal="left" vertical="top"/>
    </xf>
    <xf numFmtId="0" fontId="9" fillId="0" borderId="3" xfId="1" applyFont="1" applyFill="1" applyBorder="1" applyAlignment="1">
      <alignment horizontal="left" vertical="top"/>
    </xf>
    <xf numFmtId="0" fontId="6" fillId="0" borderId="0" xfId="0" applyFont="1" applyAlignment="1"/>
    <xf numFmtId="0" fontId="22" fillId="0" borderId="0" xfId="10" applyFont="1"/>
    <xf numFmtId="0" fontId="23" fillId="0" borderId="0" xfId="0" applyFont="1" applyAlignment="1">
      <alignment horizontal="center"/>
    </xf>
    <xf numFmtId="0" fontId="24" fillId="0" borderId="0" xfId="0" applyFont="1" applyAlignment="1"/>
    <xf numFmtId="0" fontId="6" fillId="0" borderId="0" xfId="0" applyFont="1">
      <alignment vertical="center"/>
    </xf>
    <xf numFmtId="44" fontId="6" fillId="0" borderId="0" xfId="8" applyFont="1"/>
    <xf numFmtId="10" fontId="6" fillId="0" borderId="0" xfId="0" applyNumberFormat="1" applyFont="1" applyAlignment="1"/>
    <xf numFmtId="0" fontId="25" fillId="0" borderId="0" xfId="0" applyFont="1" applyAlignment="1"/>
    <xf numFmtId="44" fontId="25" fillId="0" borderId="0" xfId="0" applyNumberFormat="1" applyFont="1" applyAlignment="1"/>
    <xf numFmtId="0" fontId="0" fillId="11" borderId="0" xfId="0" applyFill="1" applyBorder="1" applyAlignment="1"/>
    <xf numFmtId="0" fontId="26" fillId="11" borderId="0" xfId="0" applyFont="1" applyFill="1" applyBorder="1" applyAlignment="1"/>
    <xf numFmtId="0" fontId="17" fillId="11" borderId="0" xfId="0" applyFont="1" applyFill="1" applyBorder="1" applyAlignment="1"/>
    <xf numFmtId="0" fontId="27" fillId="11" borderId="0" xfId="0" applyFont="1" applyFill="1" applyBorder="1" applyAlignment="1"/>
    <xf numFmtId="0" fontId="28" fillId="11" borderId="0" xfId="0" applyFont="1" applyFill="1" applyBorder="1" applyAlignment="1"/>
    <xf numFmtId="49" fontId="28" fillId="11" borderId="0" xfId="0" applyNumberFormat="1" applyFont="1" applyFill="1" applyBorder="1" applyAlignment="1"/>
    <xf numFmtId="0" fontId="0" fillId="11" borderId="0" xfId="0" applyFill="1">
      <alignment vertical="center"/>
    </xf>
    <xf numFmtId="0" fontId="29" fillId="11" borderId="0" xfId="0" applyFont="1" applyFill="1" applyBorder="1" applyAlignment="1"/>
    <xf numFmtId="0" fontId="18" fillId="11" borderId="0" xfId="0" applyFont="1" applyFill="1" applyBorder="1" applyAlignment="1">
      <alignment horizontal="left" vertical="top" wrapText="1"/>
    </xf>
    <xf numFmtId="0" fontId="18" fillId="11" borderId="0" xfId="0" applyFont="1" applyFill="1" applyBorder="1" applyAlignment="1"/>
    <xf numFmtId="0" fontId="30" fillId="0" borderId="0" xfId="0" applyFont="1" applyFill="1">
      <alignment vertical="center"/>
    </xf>
    <xf numFmtId="17" fontId="18" fillId="10" borderId="0" xfId="0" applyNumberFormat="1" applyFont="1" applyFill="1" applyAlignment="1"/>
    <xf numFmtId="17" fontId="18" fillId="3" borderId="0" xfId="0" applyNumberFormat="1" applyFont="1" applyFill="1" applyAlignment="1"/>
    <xf numFmtId="17" fontId="18" fillId="4" borderId="0" xfId="0" applyNumberFormat="1" applyFont="1" applyFill="1" applyAlignment="1"/>
    <xf numFmtId="17" fontId="18" fillId="12" borderId="0" xfId="0" applyNumberFormat="1" applyFont="1" applyFill="1" applyAlignment="1"/>
    <xf numFmtId="0" fontId="31" fillId="0" borderId="0" xfId="0" applyFont="1" applyAlignment="1"/>
    <xf numFmtId="44" fontId="18" fillId="0" borderId="0" xfId="8" applyFont="1"/>
    <xf numFmtId="44" fontId="18" fillId="0" borderId="0" xfId="0" applyNumberFormat="1" applyFont="1" applyAlignment="1"/>
    <xf numFmtId="17" fontId="18" fillId="4" borderId="16" xfId="0" applyNumberFormat="1" applyFont="1" applyFill="1" applyBorder="1" applyAlignment="1"/>
    <xf numFmtId="0" fontId="0" fillId="0" borderId="16" xfId="0" applyBorder="1">
      <alignment vertical="center"/>
    </xf>
    <xf numFmtId="44" fontId="18" fillId="0" borderId="16" xfId="8" applyFont="1" applyBorder="1"/>
    <xf numFmtId="44" fontId="18" fillId="0" borderId="16" xfId="0" applyNumberFormat="1" applyFont="1" applyBorder="1" applyAlignment="1"/>
    <xf numFmtId="0" fontId="18" fillId="0" borderId="0" xfId="0" applyFont="1" applyAlignment="1">
      <alignment horizontal="center" vertical="center"/>
    </xf>
    <xf numFmtId="0" fontId="32" fillId="13" borderId="0" xfId="0" applyFont="1" applyFill="1" applyAlignment="1">
      <alignment horizontal="center"/>
    </xf>
    <xf numFmtId="0" fontId="32" fillId="13" borderId="18" xfId="0" applyFont="1" applyFill="1" applyBorder="1" applyAlignment="1">
      <alignment horizontal="center"/>
    </xf>
    <xf numFmtId="0" fontId="32" fillId="13" borderId="0" xfId="0" applyFont="1" applyFill="1" applyBorder="1" applyAlignment="1">
      <alignment horizontal="center"/>
    </xf>
    <xf numFmtId="0" fontId="6" fillId="0" borderId="18" xfId="0" applyFont="1" applyBorder="1" applyAlignment="1"/>
    <xf numFmtId="0" fontId="6" fillId="0" borderId="0" xfId="0" applyFont="1" applyBorder="1" applyAlignment="1"/>
    <xf numFmtId="165" fontId="33" fillId="0" borderId="0" xfId="9" applyFont="1" applyFill="1" applyBorder="1" applyAlignment="1" applyProtection="1">
      <alignment vertical="center" wrapText="1"/>
      <protection locked="0" hidden="1"/>
    </xf>
    <xf numFmtId="44" fontId="34" fillId="0" borderId="0" xfId="8" applyFont="1" applyFill="1" applyBorder="1" applyAlignment="1" applyProtection="1">
      <alignment vertical="center"/>
      <protection locked="0" hidden="1"/>
    </xf>
    <xf numFmtId="44" fontId="34" fillId="0" borderId="0" xfId="8" applyFont="1" applyFill="1"/>
    <xf numFmtId="44" fontId="34" fillId="0" borderId="18" xfId="8" applyFont="1" applyFill="1" applyBorder="1"/>
    <xf numFmtId="165" fontId="34" fillId="0" borderId="0" xfId="9" applyNumberFormat="1" applyFont="1" applyFill="1" applyBorder="1" applyAlignment="1" applyProtection="1">
      <alignment vertical="center"/>
      <protection hidden="1"/>
    </xf>
    <xf numFmtId="165" fontId="35" fillId="0" borderId="17" xfId="9" applyFont="1" applyFill="1" applyBorder="1" applyAlignment="1" applyProtection="1">
      <alignment vertical="center" wrapText="1"/>
      <protection locked="0" hidden="1"/>
    </xf>
    <xf numFmtId="44" fontId="32" fillId="0" borderId="17" xfId="8" applyFont="1" applyBorder="1"/>
    <xf numFmtId="44" fontId="32" fillId="0" borderId="19" xfId="8" applyFont="1" applyBorder="1"/>
    <xf numFmtId="165" fontId="35" fillId="0" borderId="0" xfId="9" applyFont="1" applyFill="1" applyBorder="1" applyAlignment="1" applyProtection="1">
      <alignment vertical="center" wrapText="1"/>
      <protection locked="0" hidden="1"/>
    </xf>
    <xf numFmtId="44" fontId="36" fillId="0" borderId="0" xfId="8" applyFont="1"/>
    <xf numFmtId="0" fontId="7" fillId="0" borderId="0" xfId="0" applyFont="1" applyAlignment="1"/>
    <xf numFmtId="8" fontId="36" fillId="0" borderId="0" xfId="8" applyNumberFormat="1" applyFont="1"/>
    <xf numFmtId="0" fontId="36" fillId="0" borderId="0" xfId="0" applyFont="1" applyAlignment="1"/>
    <xf numFmtId="0" fontId="0" fillId="0" borderId="0" xfId="0" applyFont="1" applyAlignment="1"/>
    <xf numFmtId="44" fontId="7" fillId="0" borderId="0" xfId="8" applyFont="1"/>
    <xf numFmtId="44" fontId="7" fillId="0" borderId="0" xfId="8" applyFont="1" applyAlignment="1"/>
    <xf numFmtId="0" fontId="19" fillId="11" borderId="0" xfId="10" applyFill="1" applyBorder="1" applyAlignment="1"/>
    <xf numFmtId="0" fontId="18" fillId="11" borderId="0" xfId="0" applyFont="1" applyFill="1" applyBorder="1" applyAlignment="1">
      <alignment horizontal="left" vertical="top" wrapText="1"/>
    </xf>
    <xf numFmtId="0" fontId="0" fillId="0" borderId="0" xfId="0" applyAlignment="1">
      <alignment horizontal="center"/>
    </xf>
    <xf numFmtId="0" fontId="18" fillId="0" borderId="0" xfId="0" applyFont="1" applyAlignment="1">
      <alignment horizontal="center" vertical="center" wrapText="1"/>
    </xf>
    <xf numFmtId="0" fontId="18" fillId="0" borderId="0" xfId="0" applyFont="1" applyAlignment="1">
      <alignment horizontal="center" vertical="center"/>
    </xf>
  </cellXfs>
  <cellStyles count="11">
    <cellStyle name="20 % - Akzent1" xfId="2" builtinId="30"/>
    <cellStyle name="Ergebnis" xfId="7" builtinId="25" customBuiltin="1"/>
    <cellStyle name="Link" xfId="10" builtinId="8"/>
    <cellStyle name="Standard" xfId="0" builtinId="0" customBuiltin="1"/>
    <cellStyle name="Standard 2" xfId="9" xr:uid="{00000000-0005-0000-0000-000004000000}"/>
    <cellStyle name="Überschrift" xfId="3" builtinId="15" customBuiltin="1"/>
    <cellStyle name="Überschrift 1" xfId="1" builtinId="16" customBuiltin="1"/>
    <cellStyle name="Überschrift 2" xfId="4" builtinId="17" customBuiltin="1"/>
    <cellStyle name="Überschrift 3" xfId="5" builtinId="18" customBuiltin="1"/>
    <cellStyle name="Überschrift 4" xfId="6" builtinId="19" customBuiltin="1"/>
    <cellStyle name="Währung" xfId="8" builtinId="4"/>
  </cellStyles>
  <dxfs count="248">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0" tint="-0.34998626667073579"/>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family val="2"/>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0" tint="-0.34998626667073579"/>
        <name val="Arial"/>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0" tint="-0.34998626667073579"/>
        <name val="Arial"/>
        <scheme val="minor"/>
      </font>
      <numFmt numFmtId="164" formatCode="#,##0.00\ &quot;€&quot;"/>
      <fill>
        <patternFill patternType="solid">
          <fgColor indexed="64"/>
          <bgColor theme="2" tint="-4.9989318521683403E-2"/>
        </patternFill>
      </fill>
      <border diagonalUp="0" diagonalDown="0" outline="0">
        <left/>
        <right/>
        <top/>
        <bottom/>
      </border>
    </dxf>
    <dxf>
      <numFmt numFmtId="164" formatCode="#,##0.00\ &quot;€&quot;"/>
      <fill>
        <patternFill patternType="solid">
          <fgColor indexed="64"/>
          <bgColor theme="2" tint="-4.9989318521683403E-2"/>
        </patternFill>
      </fill>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numFmt numFmtId="164" formatCode="#,##0.00\ &quot;€&quot;"/>
      <fill>
        <patternFill patternType="none">
          <fgColor indexed="64"/>
          <bgColor indexed="65"/>
        </patternFill>
      </fill>
      <border diagonalUp="0" diagonalDown="0" outline="0">
        <left/>
        <right/>
        <top/>
        <bottom/>
      </border>
    </dxf>
    <dxf>
      <numFmt numFmtId="164" formatCode="#,##0.00\ &quot;€&quot;"/>
    </dxf>
    <dxf>
      <font>
        <b val="0"/>
        <i val="0"/>
        <strike val="0"/>
        <condense val="0"/>
        <extend val="0"/>
        <outline val="0"/>
        <shadow val="0"/>
        <u val="none"/>
        <vertAlign val="baseline"/>
        <sz val="10"/>
        <color theme="0" tint="-0.34998626667073579"/>
        <name val="Arial"/>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font>
        <b/>
        <i val="0"/>
        <color theme="6"/>
      </font>
      <fill>
        <patternFill patternType="none">
          <bgColor auto="1"/>
        </patternFill>
      </fill>
      <border>
        <top style="medium">
          <color theme="6"/>
        </top>
        <bottom/>
      </border>
    </dxf>
    <dxf>
      <font>
        <b/>
        <i val="0"/>
        <color theme="1" tint="0.499984740745262"/>
      </font>
      <border>
        <top style="medium">
          <color theme="6"/>
        </top>
        <bottom style="medium">
          <color theme="6"/>
        </bottom>
      </border>
    </dxf>
    <dxf>
      <font>
        <b/>
        <i val="0"/>
        <color theme="0"/>
      </font>
      <fill>
        <patternFill>
          <bgColor theme="6"/>
        </patternFill>
      </fill>
      <border>
        <right style="thick">
          <color theme="0"/>
        </right>
        <top style="thick">
          <color theme="0"/>
        </top>
        <bottom style="thick">
          <color theme="0"/>
        </bottom>
      </border>
    </dxf>
    <dxf>
      <font>
        <b/>
        <i val="0"/>
        <color theme="6"/>
      </font>
      <border>
        <left/>
        <right/>
        <top style="medium">
          <color theme="6"/>
        </top>
        <bottom/>
        <vertical style="thick">
          <color theme="0"/>
        </vertical>
        <horizontal/>
      </border>
    </dxf>
    <dxf>
      <font>
        <b val="0"/>
        <i val="0"/>
        <color theme="1" tint="0.499984740745262"/>
      </font>
      <fill>
        <patternFill patternType="none">
          <fgColor indexed="64"/>
          <bgColor auto="1"/>
        </patternFill>
      </fill>
      <border>
        <top style="medium">
          <color theme="6"/>
        </top>
        <bottom style="thin">
          <color theme="6"/>
        </bottom>
        <vertical style="thick">
          <color theme="0"/>
        </vertical>
      </border>
    </dxf>
    <dxf>
      <font>
        <b val="0"/>
        <i val="0"/>
        <color theme="0" tint="-0.34998626667073579"/>
      </font>
      <border>
        <top style="thick">
          <color theme="0"/>
        </top>
        <bottom style="thick">
          <color theme="0"/>
        </bottom>
        <vertical style="thick">
          <color theme="0"/>
        </vertical>
        <horizontal style="thick">
          <color theme="0"/>
        </horizontal>
      </border>
    </dxf>
    <dxf>
      <font>
        <b/>
        <i val="0"/>
        <color theme="5"/>
      </font>
      <fill>
        <patternFill patternType="none">
          <bgColor auto="1"/>
        </patternFill>
      </fill>
      <border>
        <top style="medium">
          <color theme="5"/>
        </top>
        <bottom/>
      </border>
    </dxf>
    <dxf>
      <font>
        <b/>
        <i val="0"/>
        <color theme="1" tint="0.499984740745262"/>
      </font>
      <border>
        <top style="medium">
          <color theme="5"/>
        </top>
        <bottom style="medium">
          <color theme="5"/>
        </bottom>
      </border>
    </dxf>
    <dxf>
      <font>
        <b/>
        <i val="0"/>
        <color theme="0"/>
      </font>
      <fill>
        <patternFill>
          <bgColor theme="5"/>
        </patternFill>
      </fill>
      <border>
        <right style="thick">
          <color theme="0"/>
        </right>
        <top style="thick">
          <color theme="0"/>
        </top>
        <bottom style="thick">
          <color theme="0"/>
        </bottom>
      </border>
    </dxf>
    <dxf>
      <font>
        <b/>
        <i val="0"/>
        <color theme="5"/>
      </font>
      <border>
        <left/>
        <right/>
        <top style="medium">
          <color theme="5"/>
        </top>
        <bottom/>
        <vertical style="thick">
          <color theme="0"/>
        </vertical>
        <horizontal/>
      </border>
    </dxf>
    <dxf>
      <font>
        <b val="0"/>
        <i val="0"/>
        <color theme="1" tint="0.499984740745262"/>
      </font>
      <fill>
        <patternFill patternType="none">
          <fgColor indexed="64"/>
          <bgColor auto="1"/>
        </patternFill>
      </fill>
      <border>
        <top style="medium">
          <color theme="5"/>
        </top>
        <bottom style="thin">
          <color theme="5"/>
        </bottom>
        <vertical style="thick">
          <color theme="0"/>
        </vertical>
      </border>
    </dxf>
    <dxf>
      <font>
        <b val="0"/>
        <i val="0"/>
        <color theme="0" tint="-0.34998626667073579"/>
      </font>
      <border>
        <top style="thick">
          <color theme="0"/>
        </top>
        <bottom style="thick">
          <color theme="0"/>
        </bottom>
        <vertical style="thick">
          <color theme="0"/>
        </vertical>
        <horizontal style="thick">
          <color theme="0"/>
        </horizontal>
      </border>
    </dxf>
    <dxf>
      <font>
        <b/>
        <i val="0"/>
        <color theme="4"/>
      </font>
      <fill>
        <patternFill patternType="none">
          <bgColor auto="1"/>
        </patternFill>
      </fill>
      <border>
        <top style="medium">
          <color theme="4"/>
        </top>
        <bottom/>
      </border>
    </dxf>
    <dxf>
      <font>
        <b/>
        <i val="0"/>
        <color theme="1" tint="0.499984740745262"/>
      </font>
      <border>
        <top style="medium">
          <color theme="4"/>
        </top>
        <bottom style="medium">
          <color theme="4"/>
        </bottom>
      </border>
    </dxf>
    <dxf>
      <font>
        <b/>
        <i val="0"/>
        <color theme="0"/>
      </font>
      <fill>
        <patternFill>
          <bgColor theme="4"/>
        </patternFill>
      </fill>
      <border>
        <right style="thick">
          <color theme="0"/>
        </right>
        <top style="thick">
          <color theme="0"/>
        </top>
        <bottom style="thick">
          <color theme="0"/>
        </bottom>
      </border>
    </dxf>
    <dxf>
      <border>
        <left/>
        <right/>
        <top style="medium">
          <color theme="4"/>
        </top>
        <bottom/>
        <vertical style="thick">
          <color theme="0"/>
        </vertical>
        <horizontal/>
      </border>
    </dxf>
    <dxf>
      <font>
        <b/>
        <i val="0"/>
        <color theme="1" tint="0.499984740745262"/>
      </font>
      <fill>
        <patternFill patternType="none">
          <fgColor indexed="64"/>
          <bgColor auto="1"/>
        </patternFill>
      </fill>
      <border>
        <top style="medium">
          <color theme="4"/>
        </top>
        <bottom style="thin">
          <color theme="4"/>
        </bottom>
        <vertical style="thick">
          <color theme="0"/>
        </vertical>
      </border>
    </dxf>
    <dxf>
      <font>
        <b val="0"/>
        <i val="0"/>
        <color theme="0" tint="-0.34998626667073579"/>
      </font>
      <border>
        <top style="thick">
          <color theme="0"/>
        </top>
        <bottom style="thick">
          <color theme="0"/>
        </bottom>
        <vertical style="thick">
          <color theme="0"/>
        </vertical>
        <horizontal style="thick">
          <color theme="0"/>
        </horizontal>
      </border>
    </dxf>
  </dxfs>
  <tableStyles count="3" defaultTableStyle="Family Budget Cash Available 3" defaultPivotStyle="PivotStyleMedium4">
    <tableStyle name="Family Budget Cash Available" pivot="0" count="6" xr9:uid="{00000000-0011-0000-FFFF-FFFF00000000}">
      <tableStyleElement type="wholeTable" dxfId="247"/>
      <tableStyleElement type="headerRow" dxfId="246"/>
      <tableStyleElement type="totalRow" dxfId="245"/>
      <tableStyleElement type="firstColumn" dxfId="244"/>
      <tableStyleElement type="firstHeaderCell" dxfId="243"/>
      <tableStyleElement type="firstTotalCell" dxfId="242"/>
    </tableStyle>
    <tableStyle name="Family Budget Cash Available 2" pivot="0" count="6" xr9:uid="{00000000-0011-0000-FFFF-FFFF01000000}">
      <tableStyleElement type="wholeTable" dxfId="241"/>
      <tableStyleElement type="headerRow" dxfId="240"/>
      <tableStyleElement type="totalRow" dxfId="239"/>
      <tableStyleElement type="firstColumn" dxfId="238"/>
      <tableStyleElement type="firstHeaderCell" dxfId="237"/>
      <tableStyleElement type="firstTotalCell" dxfId="236"/>
    </tableStyle>
    <tableStyle name="Family Budget Cash Available 3" pivot="0" count="6" xr9:uid="{00000000-0011-0000-FFFF-FFFF02000000}">
      <tableStyleElement type="wholeTable" dxfId="235"/>
      <tableStyleElement type="headerRow" dxfId="234"/>
      <tableStyleElement type="totalRow" dxfId="233"/>
      <tableStyleElement type="firstColumn" dxfId="232"/>
      <tableStyleElement type="firstHeaderCell" dxfId="231"/>
      <tableStyleElement type="firstTotalCell" dxfId="2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400050</xdr:colOff>
      <xdr:row>1</xdr:row>
      <xdr:rowOff>19271</xdr:rowOff>
    </xdr:from>
    <xdr:to>
      <xdr:col>10</xdr:col>
      <xdr:colOff>609599</xdr:colOff>
      <xdr:row>8</xdr:row>
      <xdr:rowOff>69611</xdr:rowOff>
    </xdr:to>
    <xdr:pic>
      <xdr:nvPicPr>
        <xdr:cNvPr id="3" name="Grafik 2" descr="BibelFinanz">
          <a:extLst>
            <a:ext uri="{FF2B5EF4-FFF2-40B4-BE49-F238E27FC236}">
              <a16:creationId xmlns:a16="http://schemas.microsoft.com/office/drawing/2014/main" id="{F0A1148F-0A59-4BCC-B701-5B6E924E2EE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24525" y="181196"/>
          <a:ext cx="3505199" cy="12409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486835</xdr:colOff>
      <xdr:row>0</xdr:row>
      <xdr:rowOff>126996</xdr:rowOff>
    </xdr:from>
    <xdr:to>
      <xdr:col>15</xdr:col>
      <xdr:colOff>944030</xdr:colOff>
      <xdr:row>2</xdr:row>
      <xdr:rowOff>27195</xdr:rowOff>
    </xdr:to>
    <xdr:sp macro="" textlink="">
      <xdr:nvSpPr>
        <xdr:cNvPr id="2" name="Kopfzeile Grafik" descr="Line drawing of tree and house" title="Budget Artwork">
          <a:extLst>
            <a:ext uri="{FF2B5EF4-FFF2-40B4-BE49-F238E27FC236}">
              <a16:creationId xmlns:a16="http://schemas.microsoft.com/office/drawing/2014/main" id="{00000000-0008-0000-0100-000002000000}"/>
            </a:ext>
          </a:extLst>
        </xdr:cNvPr>
        <xdr:cNvSpPr>
          <a:spLocks noChangeAspect="1" noEditPoints="1"/>
        </xdr:cNvSpPr>
      </xdr:nvSpPr>
      <xdr:spPr bwMode="auto">
        <a:xfrm>
          <a:off x="8990755" y="126996"/>
          <a:ext cx="6431275" cy="585999"/>
        </a:xfrm>
        <a:custGeom>
          <a:avLst/>
          <a:gdLst>
            <a:gd name="T0" fmla="*/ 1465 w 1650"/>
            <a:gd name="T1" fmla="*/ 151 h 173"/>
            <a:gd name="T2" fmla="*/ 1448 w 1650"/>
            <a:gd name="T3" fmla="*/ 156 h 173"/>
            <a:gd name="T4" fmla="*/ 1454 w 1650"/>
            <a:gd name="T5" fmla="*/ 139 h 173"/>
            <a:gd name="T6" fmla="*/ 1424 w 1650"/>
            <a:gd name="T7" fmla="*/ 164 h 173"/>
            <a:gd name="T8" fmla="*/ 1422 w 1650"/>
            <a:gd name="T9" fmla="*/ 105 h 173"/>
            <a:gd name="T10" fmla="*/ 1348 w 1650"/>
            <a:gd name="T11" fmla="*/ 39 h 173"/>
            <a:gd name="T12" fmla="*/ 1200 w 1650"/>
            <a:gd name="T13" fmla="*/ 80 h 173"/>
            <a:gd name="T14" fmla="*/ 1175 w 1650"/>
            <a:gd name="T15" fmla="*/ 116 h 173"/>
            <a:gd name="T16" fmla="*/ 1188 w 1650"/>
            <a:gd name="T17" fmla="*/ 165 h 173"/>
            <a:gd name="T18" fmla="*/ 1127 w 1650"/>
            <a:gd name="T19" fmla="*/ 153 h 173"/>
            <a:gd name="T20" fmla="*/ 1126 w 1650"/>
            <a:gd name="T21" fmla="*/ 136 h 173"/>
            <a:gd name="T22" fmla="*/ 1128 w 1650"/>
            <a:gd name="T23" fmla="*/ 127 h 173"/>
            <a:gd name="T24" fmla="*/ 1123 w 1650"/>
            <a:gd name="T25" fmla="*/ 110 h 173"/>
            <a:gd name="T26" fmla="*/ 1108 w 1650"/>
            <a:gd name="T27" fmla="*/ 85 h 173"/>
            <a:gd name="T28" fmla="*/ 1110 w 1650"/>
            <a:gd name="T29" fmla="*/ 72 h 173"/>
            <a:gd name="T30" fmla="*/ 1092 w 1650"/>
            <a:gd name="T31" fmla="*/ 38 h 173"/>
            <a:gd name="T32" fmla="*/ 1085 w 1650"/>
            <a:gd name="T33" fmla="*/ 32 h 173"/>
            <a:gd name="T34" fmla="*/ 1078 w 1650"/>
            <a:gd name="T35" fmla="*/ 12 h 173"/>
            <a:gd name="T36" fmla="*/ 1071 w 1650"/>
            <a:gd name="T37" fmla="*/ 13 h 173"/>
            <a:gd name="T38" fmla="*/ 1057 w 1650"/>
            <a:gd name="T39" fmla="*/ 36 h 173"/>
            <a:gd name="T40" fmla="*/ 1058 w 1650"/>
            <a:gd name="T41" fmla="*/ 44 h 173"/>
            <a:gd name="T42" fmla="*/ 1040 w 1650"/>
            <a:gd name="T43" fmla="*/ 72 h 173"/>
            <a:gd name="T44" fmla="*/ 1041 w 1650"/>
            <a:gd name="T45" fmla="*/ 80 h 173"/>
            <a:gd name="T46" fmla="*/ 1036 w 1650"/>
            <a:gd name="T47" fmla="*/ 100 h 173"/>
            <a:gd name="T48" fmla="*/ 1031 w 1650"/>
            <a:gd name="T49" fmla="*/ 106 h 173"/>
            <a:gd name="T50" fmla="*/ 1028 w 1650"/>
            <a:gd name="T51" fmla="*/ 133 h 173"/>
            <a:gd name="T52" fmla="*/ 1022 w 1650"/>
            <a:gd name="T53" fmla="*/ 149 h 173"/>
            <a:gd name="T54" fmla="*/ 534 w 1650"/>
            <a:gd name="T55" fmla="*/ 125 h 173"/>
            <a:gd name="T56" fmla="*/ 467 w 1650"/>
            <a:gd name="T57" fmla="*/ 128 h 173"/>
            <a:gd name="T58" fmla="*/ 1042 w 1650"/>
            <a:gd name="T59" fmla="*/ 148 h 173"/>
            <a:gd name="T60" fmla="*/ 1034 w 1650"/>
            <a:gd name="T61" fmla="*/ 134 h 173"/>
            <a:gd name="T62" fmla="*/ 1038 w 1650"/>
            <a:gd name="T63" fmla="*/ 107 h 173"/>
            <a:gd name="T64" fmla="*/ 1043 w 1650"/>
            <a:gd name="T65" fmla="*/ 102 h 173"/>
            <a:gd name="T66" fmla="*/ 1050 w 1650"/>
            <a:gd name="T67" fmla="*/ 80 h 173"/>
            <a:gd name="T68" fmla="*/ 1048 w 1650"/>
            <a:gd name="T69" fmla="*/ 71 h 173"/>
            <a:gd name="T70" fmla="*/ 1065 w 1650"/>
            <a:gd name="T71" fmla="*/ 44 h 173"/>
            <a:gd name="T72" fmla="*/ 1065 w 1650"/>
            <a:gd name="T73" fmla="*/ 36 h 173"/>
            <a:gd name="T74" fmla="*/ 1078 w 1650"/>
            <a:gd name="T75" fmla="*/ 25 h 173"/>
            <a:gd name="T76" fmla="*/ 1084 w 1650"/>
            <a:gd name="T77" fmla="*/ 38 h 173"/>
            <a:gd name="T78" fmla="*/ 1104 w 1650"/>
            <a:gd name="T79" fmla="*/ 75 h 173"/>
            <a:gd name="T80" fmla="*/ 1103 w 1650"/>
            <a:gd name="T81" fmla="*/ 87 h 173"/>
            <a:gd name="T82" fmla="*/ 1114 w 1650"/>
            <a:gd name="T83" fmla="*/ 117 h 173"/>
            <a:gd name="T84" fmla="*/ 1122 w 1650"/>
            <a:gd name="T85" fmla="*/ 128 h 173"/>
            <a:gd name="T86" fmla="*/ 1124 w 1650"/>
            <a:gd name="T87" fmla="*/ 147 h 173"/>
            <a:gd name="T88" fmla="*/ 1129 w 1650"/>
            <a:gd name="T89" fmla="*/ 169 h 173"/>
            <a:gd name="T90" fmla="*/ 1197 w 1650"/>
            <a:gd name="T91" fmla="*/ 169 h 173"/>
            <a:gd name="T92" fmla="*/ 1186 w 1650"/>
            <a:gd name="T93" fmla="*/ 108 h 173"/>
            <a:gd name="T94" fmla="*/ 1274 w 1650"/>
            <a:gd name="T95" fmla="*/ 21 h 173"/>
            <a:gd name="T96" fmla="*/ 1403 w 1650"/>
            <a:gd name="T97" fmla="*/ 102 h 173"/>
            <a:gd name="T98" fmla="*/ 1388 w 1650"/>
            <a:gd name="T99" fmla="*/ 118 h 173"/>
            <a:gd name="T100" fmla="*/ 1319 w 1650"/>
            <a:gd name="T101" fmla="*/ 162 h 173"/>
            <a:gd name="T102" fmla="*/ 1264 w 1650"/>
            <a:gd name="T103" fmla="*/ 170 h 173"/>
            <a:gd name="T104" fmla="*/ 1398 w 1650"/>
            <a:gd name="T105" fmla="*/ 170 h 173"/>
            <a:gd name="T106" fmla="*/ 1436 w 1650"/>
            <a:gd name="T107" fmla="*/ 157 h 173"/>
            <a:gd name="T108" fmla="*/ 1443 w 1650"/>
            <a:gd name="T109" fmla="*/ 163 h 173"/>
            <a:gd name="T110" fmla="*/ 1456 w 1650"/>
            <a:gd name="T111" fmla="*/ 166 h 173"/>
            <a:gd name="T112" fmla="*/ 1045 w 1650"/>
            <a:gd name="T113" fmla="*/ 74 h 173"/>
            <a:gd name="T114" fmla="*/ 1084 w 1650"/>
            <a:gd name="T115" fmla="*/ 30 h 173"/>
            <a:gd name="T116" fmla="*/ 1123 w 1650"/>
            <a:gd name="T117" fmla="*/ 130 h 173"/>
            <a:gd name="T118" fmla="*/ 1314 w 1650"/>
            <a:gd name="T119" fmla="*/ 16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50" h="173">
              <a:moveTo>
                <a:pt x="1535" y="157"/>
              </a:moveTo>
              <a:cubicBezTo>
                <a:pt x="1526" y="157"/>
                <a:pt x="1516" y="157"/>
                <a:pt x="1506" y="158"/>
              </a:cubicBezTo>
              <a:cubicBezTo>
                <a:pt x="1497" y="159"/>
                <a:pt x="1487" y="160"/>
                <a:pt x="1478" y="162"/>
              </a:cubicBezTo>
              <a:cubicBezTo>
                <a:pt x="1473" y="163"/>
                <a:pt x="1468" y="164"/>
                <a:pt x="1464" y="165"/>
              </a:cubicBezTo>
              <a:cubicBezTo>
                <a:pt x="1461" y="165"/>
                <a:pt x="1459" y="165"/>
                <a:pt x="1458" y="164"/>
              </a:cubicBezTo>
              <a:cubicBezTo>
                <a:pt x="1458" y="163"/>
                <a:pt x="1458" y="163"/>
                <a:pt x="1459" y="162"/>
              </a:cubicBezTo>
              <a:cubicBezTo>
                <a:pt x="1459" y="161"/>
                <a:pt x="1460" y="160"/>
                <a:pt x="1460" y="159"/>
              </a:cubicBezTo>
              <a:cubicBezTo>
                <a:pt x="1464" y="153"/>
                <a:pt x="1464" y="153"/>
                <a:pt x="1464" y="153"/>
              </a:cubicBezTo>
              <a:cubicBezTo>
                <a:pt x="1464" y="152"/>
                <a:pt x="1464" y="151"/>
                <a:pt x="1465" y="151"/>
              </a:cubicBezTo>
              <a:cubicBezTo>
                <a:pt x="1465" y="150"/>
                <a:pt x="1465" y="150"/>
                <a:pt x="1465" y="150"/>
              </a:cubicBezTo>
              <a:cubicBezTo>
                <a:pt x="1465" y="149"/>
                <a:pt x="1465" y="149"/>
                <a:pt x="1465" y="148"/>
              </a:cubicBezTo>
              <a:cubicBezTo>
                <a:pt x="1464" y="146"/>
                <a:pt x="1463" y="146"/>
                <a:pt x="1462" y="146"/>
              </a:cubicBezTo>
              <a:cubicBezTo>
                <a:pt x="1462" y="146"/>
                <a:pt x="1461" y="147"/>
                <a:pt x="1461" y="147"/>
              </a:cubicBezTo>
              <a:cubicBezTo>
                <a:pt x="1460" y="147"/>
                <a:pt x="1460" y="148"/>
                <a:pt x="1459" y="148"/>
              </a:cubicBezTo>
              <a:cubicBezTo>
                <a:pt x="1455" y="151"/>
                <a:pt x="1452" y="155"/>
                <a:pt x="1448" y="158"/>
              </a:cubicBezTo>
              <a:cubicBezTo>
                <a:pt x="1448" y="158"/>
                <a:pt x="1447" y="159"/>
                <a:pt x="1446" y="159"/>
              </a:cubicBezTo>
              <a:cubicBezTo>
                <a:pt x="1446" y="159"/>
                <a:pt x="1446" y="159"/>
                <a:pt x="1447" y="159"/>
              </a:cubicBezTo>
              <a:cubicBezTo>
                <a:pt x="1447" y="158"/>
                <a:pt x="1448" y="157"/>
                <a:pt x="1448" y="156"/>
              </a:cubicBezTo>
              <a:cubicBezTo>
                <a:pt x="1451" y="152"/>
                <a:pt x="1454" y="149"/>
                <a:pt x="1457" y="144"/>
              </a:cubicBezTo>
              <a:cubicBezTo>
                <a:pt x="1457" y="144"/>
                <a:pt x="1458" y="143"/>
                <a:pt x="1458" y="142"/>
              </a:cubicBezTo>
              <a:cubicBezTo>
                <a:pt x="1458" y="141"/>
                <a:pt x="1458" y="140"/>
                <a:pt x="1457" y="140"/>
              </a:cubicBezTo>
              <a:cubicBezTo>
                <a:pt x="1457" y="139"/>
                <a:pt x="1456" y="139"/>
                <a:pt x="1456" y="139"/>
              </a:cubicBezTo>
              <a:cubicBezTo>
                <a:pt x="1455" y="139"/>
                <a:pt x="1455" y="139"/>
                <a:pt x="1455" y="139"/>
              </a:cubicBezTo>
              <a:cubicBezTo>
                <a:pt x="1455" y="139"/>
                <a:pt x="1455" y="139"/>
                <a:pt x="1455" y="139"/>
              </a:cubicBezTo>
              <a:cubicBezTo>
                <a:pt x="1455" y="139"/>
                <a:pt x="1455" y="139"/>
                <a:pt x="1455" y="139"/>
              </a:cubicBezTo>
              <a:cubicBezTo>
                <a:pt x="1455" y="139"/>
                <a:pt x="1455" y="139"/>
                <a:pt x="1455" y="139"/>
              </a:cubicBezTo>
              <a:cubicBezTo>
                <a:pt x="1454" y="139"/>
                <a:pt x="1455" y="139"/>
                <a:pt x="1454" y="139"/>
              </a:cubicBezTo>
              <a:cubicBezTo>
                <a:pt x="1454" y="139"/>
                <a:pt x="1454" y="139"/>
                <a:pt x="1454" y="139"/>
              </a:cubicBezTo>
              <a:cubicBezTo>
                <a:pt x="1453" y="139"/>
                <a:pt x="1451" y="139"/>
                <a:pt x="1450" y="140"/>
              </a:cubicBezTo>
              <a:cubicBezTo>
                <a:pt x="1448" y="141"/>
                <a:pt x="1446" y="142"/>
                <a:pt x="1444" y="144"/>
              </a:cubicBezTo>
              <a:cubicBezTo>
                <a:pt x="1440" y="147"/>
                <a:pt x="1436" y="150"/>
                <a:pt x="1433" y="154"/>
              </a:cubicBezTo>
              <a:cubicBezTo>
                <a:pt x="1431" y="156"/>
                <a:pt x="1429" y="158"/>
                <a:pt x="1428" y="160"/>
              </a:cubicBezTo>
              <a:cubicBezTo>
                <a:pt x="1426" y="162"/>
                <a:pt x="1426" y="162"/>
                <a:pt x="1426" y="162"/>
              </a:cubicBezTo>
              <a:cubicBezTo>
                <a:pt x="1424" y="164"/>
                <a:pt x="1424" y="164"/>
                <a:pt x="1424" y="164"/>
              </a:cubicBezTo>
              <a:cubicBezTo>
                <a:pt x="1424" y="164"/>
                <a:pt x="1424" y="164"/>
                <a:pt x="1424" y="164"/>
              </a:cubicBezTo>
              <a:cubicBezTo>
                <a:pt x="1424" y="164"/>
                <a:pt x="1424" y="164"/>
                <a:pt x="1424" y="164"/>
              </a:cubicBezTo>
              <a:cubicBezTo>
                <a:pt x="1423" y="164"/>
                <a:pt x="1420" y="164"/>
                <a:pt x="1418" y="164"/>
              </a:cubicBezTo>
              <a:cubicBezTo>
                <a:pt x="1411" y="164"/>
                <a:pt x="1411" y="164"/>
                <a:pt x="1411" y="164"/>
              </a:cubicBezTo>
              <a:cubicBezTo>
                <a:pt x="1398" y="164"/>
                <a:pt x="1398" y="164"/>
                <a:pt x="1398" y="164"/>
              </a:cubicBezTo>
              <a:cubicBezTo>
                <a:pt x="1396" y="149"/>
                <a:pt x="1395" y="133"/>
                <a:pt x="1394" y="118"/>
              </a:cubicBezTo>
              <a:cubicBezTo>
                <a:pt x="1394" y="112"/>
                <a:pt x="1394" y="112"/>
                <a:pt x="1394" y="112"/>
              </a:cubicBezTo>
              <a:cubicBezTo>
                <a:pt x="1394" y="110"/>
                <a:pt x="1394" y="110"/>
                <a:pt x="1394" y="110"/>
              </a:cubicBezTo>
              <a:cubicBezTo>
                <a:pt x="1397" y="109"/>
                <a:pt x="1401" y="109"/>
                <a:pt x="1404" y="108"/>
              </a:cubicBezTo>
              <a:cubicBezTo>
                <a:pt x="1408" y="108"/>
                <a:pt x="1412" y="107"/>
                <a:pt x="1416" y="106"/>
              </a:cubicBezTo>
              <a:cubicBezTo>
                <a:pt x="1418" y="106"/>
                <a:pt x="1420" y="105"/>
                <a:pt x="1422" y="105"/>
              </a:cubicBezTo>
              <a:cubicBezTo>
                <a:pt x="1422" y="104"/>
                <a:pt x="1423" y="104"/>
                <a:pt x="1424" y="104"/>
              </a:cubicBezTo>
              <a:cubicBezTo>
                <a:pt x="1424" y="104"/>
                <a:pt x="1424" y="104"/>
                <a:pt x="1425" y="103"/>
              </a:cubicBezTo>
              <a:cubicBezTo>
                <a:pt x="1425" y="103"/>
                <a:pt x="1426" y="102"/>
                <a:pt x="1426" y="102"/>
              </a:cubicBezTo>
              <a:cubicBezTo>
                <a:pt x="1426" y="101"/>
                <a:pt x="1426" y="100"/>
                <a:pt x="1426" y="100"/>
              </a:cubicBezTo>
              <a:cubicBezTo>
                <a:pt x="1426" y="98"/>
                <a:pt x="1425" y="98"/>
                <a:pt x="1425" y="97"/>
              </a:cubicBezTo>
              <a:cubicBezTo>
                <a:pt x="1424" y="97"/>
                <a:pt x="1424" y="96"/>
                <a:pt x="1424" y="96"/>
              </a:cubicBezTo>
              <a:cubicBezTo>
                <a:pt x="1417" y="90"/>
                <a:pt x="1411" y="86"/>
                <a:pt x="1405" y="81"/>
              </a:cubicBezTo>
              <a:cubicBezTo>
                <a:pt x="1398" y="77"/>
                <a:pt x="1392" y="72"/>
                <a:pt x="1386" y="67"/>
              </a:cubicBezTo>
              <a:cubicBezTo>
                <a:pt x="1374" y="58"/>
                <a:pt x="1361" y="49"/>
                <a:pt x="1348" y="39"/>
              </a:cubicBezTo>
              <a:cubicBezTo>
                <a:pt x="1336" y="31"/>
                <a:pt x="1326" y="18"/>
                <a:pt x="1313" y="8"/>
              </a:cubicBezTo>
              <a:cubicBezTo>
                <a:pt x="1310" y="6"/>
                <a:pt x="1307" y="4"/>
                <a:pt x="1303" y="2"/>
              </a:cubicBezTo>
              <a:cubicBezTo>
                <a:pt x="1298" y="0"/>
                <a:pt x="1293" y="1"/>
                <a:pt x="1289" y="2"/>
              </a:cubicBezTo>
              <a:cubicBezTo>
                <a:pt x="1281" y="6"/>
                <a:pt x="1275" y="12"/>
                <a:pt x="1269" y="17"/>
              </a:cubicBezTo>
              <a:cubicBezTo>
                <a:pt x="1267" y="20"/>
                <a:pt x="1264" y="23"/>
                <a:pt x="1261" y="25"/>
              </a:cubicBezTo>
              <a:cubicBezTo>
                <a:pt x="1253" y="33"/>
                <a:pt x="1253" y="33"/>
                <a:pt x="1253" y="33"/>
              </a:cubicBezTo>
              <a:cubicBezTo>
                <a:pt x="1235" y="49"/>
                <a:pt x="1235" y="49"/>
                <a:pt x="1235" y="49"/>
              </a:cubicBezTo>
              <a:cubicBezTo>
                <a:pt x="1218" y="64"/>
                <a:pt x="1218" y="64"/>
                <a:pt x="1218" y="64"/>
              </a:cubicBezTo>
              <a:cubicBezTo>
                <a:pt x="1212" y="70"/>
                <a:pt x="1206" y="75"/>
                <a:pt x="1200" y="80"/>
              </a:cubicBezTo>
              <a:cubicBezTo>
                <a:pt x="1194" y="85"/>
                <a:pt x="1188" y="90"/>
                <a:pt x="1182" y="95"/>
              </a:cubicBezTo>
              <a:cubicBezTo>
                <a:pt x="1179" y="98"/>
                <a:pt x="1176" y="100"/>
                <a:pt x="1174" y="103"/>
              </a:cubicBezTo>
              <a:cubicBezTo>
                <a:pt x="1172" y="105"/>
                <a:pt x="1171" y="106"/>
                <a:pt x="1169" y="108"/>
              </a:cubicBezTo>
              <a:cubicBezTo>
                <a:pt x="1169" y="109"/>
                <a:pt x="1169" y="109"/>
                <a:pt x="1168" y="110"/>
              </a:cubicBezTo>
              <a:cubicBezTo>
                <a:pt x="1168" y="111"/>
                <a:pt x="1168" y="111"/>
                <a:pt x="1168" y="113"/>
              </a:cubicBezTo>
              <a:cubicBezTo>
                <a:pt x="1169" y="113"/>
                <a:pt x="1170" y="114"/>
                <a:pt x="1169" y="114"/>
              </a:cubicBezTo>
              <a:cubicBezTo>
                <a:pt x="1169" y="114"/>
                <a:pt x="1170" y="115"/>
                <a:pt x="1170" y="115"/>
              </a:cubicBezTo>
              <a:cubicBezTo>
                <a:pt x="1170" y="115"/>
                <a:pt x="1170" y="115"/>
                <a:pt x="1170" y="115"/>
              </a:cubicBezTo>
              <a:cubicBezTo>
                <a:pt x="1172" y="116"/>
                <a:pt x="1173" y="116"/>
                <a:pt x="1175" y="116"/>
              </a:cubicBezTo>
              <a:cubicBezTo>
                <a:pt x="1179" y="116"/>
                <a:pt x="1183" y="115"/>
                <a:pt x="1187" y="114"/>
              </a:cubicBezTo>
              <a:cubicBezTo>
                <a:pt x="1188" y="114"/>
                <a:pt x="1190" y="114"/>
                <a:pt x="1191" y="114"/>
              </a:cubicBezTo>
              <a:cubicBezTo>
                <a:pt x="1191" y="114"/>
                <a:pt x="1191" y="114"/>
                <a:pt x="1192" y="115"/>
              </a:cubicBezTo>
              <a:cubicBezTo>
                <a:pt x="1192" y="115"/>
                <a:pt x="1192" y="115"/>
                <a:pt x="1192" y="115"/>
              </a:cubicBezTo>
              <a:cubicBezTo>
                <a:pt x="1192" y="115"/>
                <a:pt x="1192" y="116"/>
                <a:pt x="1192" y="117"/>
              </a:cubicBezTo>
              <a:cubicBezTo>
                <a:pt x="1194" y="123"/>
                <a:pt x="1194" y="131"/>
                <a:pt x="1194" y="139"/>
              </a:cubicBezTo>
              <a:cubicBezTo>
                <a:pt x="1194" y="147"/>
                <a:pt x="1194" y="155"/>
                <a:pt x="1193" y="162"/>
              </a:cubicBezTo>
              <a:cubicBezTo>
                <a:pt x="1193" y="163"/>
                <a:pt x="1193" y="164"/>
                <a:pt x="1193" y="164"/>
              </a:cubicBezTo>
              <a:cubicBezTo>
                <a:pt x="1191" y="165"/>
                <a:pt x="1190" y="165"/>
                <a:pt x="1188" y="165"/>
              </a:cubicBezTo>
              <a:cubicBezTo>
                <a:pt x="1184" y="165"/>
                <a:pt x="1180" y="164"/>
                <a:pt x="1176" y="164"/>
              </a:cubicBezTo>
              <a:cubicBezTo>
                <a:pt x="1172" y="164"/>
                <a:pt x="1169" y="164"/>
                <a:pt x="1165" y="164"/>
              </a:cubicBezTo>
              <a:cubicBezTo>
                <a:pt x="1153" y="164"/>
                <a:pt x="1153" y="164"/>
                <a:pt x="1153" y="164"/>
              </a:cubicBezTo>
              <a:cubicBezTo>
                <a:pt x="1130" y="163"/>
                <a:pt x="1130" y="163"/>
                <a:pt x="1130" y="163"/>
              </a:cubicBezTo>
              <a:cubicBezTo>
                <a:pt x="1086" y="162"/>
                <a:pt x="1086" y="162"/>
                <a:pt x="1086" y="162"/>
              </a:cubicBezTo>
              <a:cubicBezTo>
                <a:pt x="1085" y="155"/>
                <a:pt x="1085" y="155"/>
                <a:pt x="1085" y="155"/>
              </a:cubicBezTo>
              <a:cubicBezTo>
                <a:pt x="1108" y="154"/>
                <a:pt x="1108" y="154"/>
                <a:pt x="1108" y="154"/>
              </a:cubicBezTo>
              <a:cubicBezTo>
                <a:pt x="1121" y="154"/>
                <a:pt x="1121" y="154"/>
                <a:pt x="1121" y="154"/>
              </a:cubicBezTo>
              <a:cubicBezTo>
                <a:pt x="1123" y="154"/>
                <a:pt x="1125" y="153"/>
                <a:pt x="1127" y="153"/>
              </a:cubicBezTo>
              <a:cubicBezTo>
                <a:pt x="1128" y="153"/>
                <a:pt x="1128" y="153"/>
                <a:pt x="1128" y="153"/>
              </a:cubicBezTo>
              <a:cubicBezTo>
                <a:pt x="1128" y="153"/>
                <a:pt x="1128" y="153"/>
                <a:pt x="1128" y="153"/>
              </a:cubicBezTo>
              <a:cubicBezTo>
                <a:pt x="1128" y="153"/>
                <a:pt x="1129" y="153"/>
                <a:pt x="1130" y="152"/>
              </a:cubicBezTo>
              <a:cubicBezTo>
                <a:pt x="1131" y="151"/>
                <a:pt x="1130" y="153"/>
                <a:pt x="1131" y="150"/>
              </a:cubicBezTo>
              <a:cubicBezTo>
                <a:pt x="1131" y="149"/>
                <a:pt x="1131" y="149"/>
                <a:pt x="1131" y="149"/>
              </a:cubicBezTo>
              <a:cubicBezTo>
                <a:pt x="1130" y="148"/>
                <a:pt x="1130" y="147"/>
                <a:pt x="1130" y="147"/>
              </a:cubicBezTo>
              <a:cubicBezTo>
                <a:pt x="1130" y="146"/>
                <a:pt x="1129" y="144"/>
                <a:pt x="1129" y="143"/>
              </a:cubicBezTo>
              <a:cubicBezTo>
                <a:pt x="1128" y="141"/>
                <a:pt x="1127" y="140"/>
                <a:pt x="1127" y="138"/>
              </a:cubicBezTo>
              <a:cubicBezTo>
                <a:pt x="1126" y="136"/>
                <a:pt x="1126" y="136"/>
                <a:pt x="1126" y="136"/>
              </a:cubicBezTo>
              <a:cubicBezTo>
                <a:pt x="1126" y="136"/>
                <a:pt x="1126" y="136"/>
                <a:pt x="1126" y="136"/>
              </a:cubicBezTo>
              <a:cubicBezTo>
                <a:pt x="1126" y="136"/>
                <a:pt x="1126" y="135"/>
                <a:pt x="1127" y="134"/>
              </a:cubicBezTo>
              <a:cubicBezTo>
                <a:pt x="1127" y="133"/>
                <a:pt x="1128" y="132"/>
                <a:pt x="1129" y="130"/>
              </a:cubicBezTo>
              <a:cubicBezTo>
                <a:pt x="1129" y="130"/>
                <a:pt x="1129" y="129"/>
                <a:pt x="1129" y="129"/>
              </a:cubicBezTo>
              <a:cubicBezTo>
                <a:pt x="1129" y="129"/>
                <a:pt x="1129" y="129"/>
                <a:pt x="1129" y="129"/>
              </a:cubicBezTo>
              <a:cubicBezTo>
                <a:pt x="1128" y="128"/>
                <a:pt x="1129" y="128"/>
                <a:pt x="1129" y="128"/>
              </a:cubicBezTo>
              <a:cubicBezTo>
                <a:pt x="1128" y="128"/>
                <a:pt x="1128" y="128"/>
                <a:pt x="1128" y="128"/>
              </a:cubicBezTo>
              <a:cubicBezTo>
                <a:pt x="1128" y="128"/>
                <a:pt x="1128" y="128"/>
                <a:pt x="1128" y="128"/>
              </a:cubicBezTo>
              <a:cubicBezTo>
                <a:pt x="1128" y="127"/>
                <a:pt x="1128" y="127"/>
                <a:pt x="1128" y="127"/>
              </a:cubicBezTo>
              <a:cubicBezTo>
                <a:pt x="1128" y="126"/>
                <a:pt x="1127" y="126"/>
                <a:pt x="1127" y="125"/>
              </a:cubicBezTo>
              <a:cubicBezTo>
                <a:pt x="1125" y="123"/>
                <a:pt x="1125" y="123"/>
                <a:pt x="1125" y="123"/>
              </a:cubicBezTo>
              <a:cubicBezTo>
                <a:pt x="1125" y="122"/>
                <a:pt x="1125" y="122"/>
                <a:pt x="1125" y="121"/>
              </a:cubicBezTo>
              <a:cubicBezTo>
                <a:pt x="1124" y="121"/>
                <a:pt x="1125" y="121"/>
                <a:pt x="1124" y="120"/>
              </a:cubicBezTo>
              <a:cubicBezTo>
                <a:pt x="1123" y="118"/>
                <a:pt x="1122" y="117"/>
                <a:pt x="1121" y="117"/>
              </a:cubicBezTo>
              <a:cubicBezTo>
                <a:pt x="1121" y="116"/>
                <a:pt x="1121" y="116"/>
                <a:pt x="1120" y="116"/>
              </a:cubicBezTo>
              <a:cubicBezTo>
                <a:pt x="1121" y="116"/>
                <a:pt x="1121" y="116"/>
                <a:pt x="1121" y="115"/>
              </a:cubicBezTo>
              <a:cubicBezTo>
                <a:pt x="1122" y="114"/>
                <a:pt x="1122" y="114"/>
                <a:pt x="1123" y="111"/>
              </a:cubicBezTo>
              <a:cubicBezTo>
                <a:pt x="1123" y="111"/>
                <a:pt x="1123" y="110"/>
                <a:pt x="1123" y="110"/>
              </a:cubicBezTo>
              <a:cubicBezTo>
                <a:pt x="1123" y="110"/>
                <a:pt x="1123" y="110"/>
                <a:pt x="1123" y="110"/>
              </a:cubicBezTo>
              <a:cubicBezTo>
                <a:pt x="1123" y="109"/>
                <a:pt x="1123" y="109"/>
                <a:pt x="1123" y="109"/>
              </a:cubicBezTo>
              <a:cubicBezTo>
                <a:pt x="1123" y="109"/>
                <a:pt x="1123" y="109"/>
                <a:pt x="1123" y="109"/>
              </a:cubicBezTo>
              <a:cubicBezTo>
                <a:pt x="1123" y="108"/>
                <a:pt x="1123" y="108"/>
                <a:pt x="1123" y="108"/>
              </a:cubicBezTo>
              <a:cubicBezTo>
                <a:pt x="1122" y="108"/>
                <a:pt x="1122" y="107"/>
                <a:pt x="1122" y="106"/>
              </a:cubicBezTo>
              <a:cubicBezTo>
                <a:pt x="1121" y="105"/>
                <a:pt x="1121" y="104"/>
                <a:pt x="1120" y="103"/>
              </a:cubicBezTo>
              <a:cubicBezTo>
                <a:pt x="1119" y="101"/>
                <a:pt x="1118" y="100"/>
                <a:pt x="1117" y="98"/>
              </a:cubicBezTo>
              <a:cubicBezTo>
                <a:pt x="1114" y="94"/>
                <a:pt x="1112" y="91"/>
                <a:pt x="1110" y="87"/>
              </a:cubicBezTo>
              <a:cubicBezTo>
                <a:pt x="1109" y="86"/>
                <a:pt x="1109" y="86"/>
                <a:pt x="1108" y="85"/>
              </a:cubicBezTo>
              <a:cubicBezTo>
                <a:pt x="1108" y="84"/>
                <a:pt x="1108" y="84"/>
                <a:pt x="1108" y="84"/>
              </a:cubicBezTo>
              <a:cubicBezTo>
                <a:pt x="1108" y="84"/>
                <a:pt x="1108" y="84"/>
                <a:pt x="1108" y="83"/>
              </a:cubicBezTo>
              <a:cubicBezTo>
                <a:pt x="1108" y="82"/>
                <a:pt x="1110" y="81"/>
                <a:pt x="1110" y="77"/>
              </a:cubicBezTo>
              <a:cubicBezTo>
                <a:pt x="1111" y="77"/>
                <a:pt x="1111" y="76"/>
                <a:pt x="1111" y="76"/>
              </a:cubicBezTo>
              <a:cubicBezTo>
                <a:pt x="1111" y="76"/>
                <a:pt x="1110" y="75"/>
                <a:pt x="1110" y="74"/>
              </a:cubicBezTo>
              <a:cubicBezTo>
                <a:pt x="1110" y="74"/>
                <a:pt x="1110" y="74"/>
                <a:pt x="1110" y="74"/>
              </a:cubicBezTo>
              <a:cubicBezTo>
                <a:pt x="1110" y="74"/>
                <a:pt x="1110" y="74"/>
                <a:pt x="1110" y="74"/>
              </a:cubicBezTo>
              <a:cubicBezTo>
                <a:pt x="1110" y="73"/>
                <a:pt x="1110" y="73"/>
                <a:pt x="1110" y="73"/>
              </a:cubicBezTo>
              <a:cubicBezTo>
                <a:pt x="1110" y="72"/>
                <a:pt x="1110" y="72"/>
                <a:pt x="1110" y="72"/>
              </a:cubicBezTo>
              <a:cubicBezTo>
                <a:pt x="1109" y="71"/>
                <a:pt x="1108" y="70"/>
                <a:pt x="1108" y="69"/>
              </a:cubicBezTo>
              <a:cubicBezTo>
                <a:pt x="1106" y="67"/>
                <a:pt x="1105" y="66"/>
                <a:pt x="1104" y="64"/>
              </a:cubicBezTo>
              <a:cubicBezTo>
                <a:pt x="1103" y="62"/>
                <a:pt x="1101" y="61"/>
                <a:pt x="1101" y="59"/>
              </a:cubicBezTo>
              <a:cubicBezTo>
                <a:pt x="1099" y="56"/>
                <a:pt x="1097" y="55"/>
                <a:pt x="1096" y="53"/>
              </a:cubicBezTo>
              <a:cubicBezTo>
                <a:pt x="1094" y="52"/>
                <a:pt x="1092" y="51"/>
                <a:pt x="1092" y="50"/>
              </a:cubicBezTo>
              <a:cubicBezTo>
                <a:pt x="1091" y="49"/>
                <a:pt x="1090" y="46"/>
                <a:pt x="1090" y="45"/>
              </a:cubicBezTo>
              <a:cubicBezTo>
                <a:pt x="1090" y="44"/>
                <a:pt x="1090" y="43"/>
                <a:pt x="1090" y="42"/>
              </a:cubicBezTo>
              <a:cubicBezTo>
                <a:pt x="1090" y="42"/>
                <a:pt x="1090" y="42"/>
                <a:pt x="1090" y="42"/>
              </a:cubicBezTo>
              <a:cubicBezTo>
                <a:pt x="1091" y="42"/>
                <a:pt x="1092" y="40"/>
                <a:pt x="1092" y="38"/>
              </a:cubicBezTo>
              <a:cubicBezTo>
                <a:pt x="1092" y="38"/>
                <a:pt x="1092" y="37"/>
                <a:pt x="1091" y="37"/>
              </a:cubicBezTo>
              <a:cubicBezTo>
                <a:pt x="1091" y="37"/>
                <a:pt x="1091" y="37"/>
                <a:pt x="1091" y="37"/>
              </a:cubicBezTo>
              <a:cubicBezTo>
                <a:pt x="1091" y="36"/>
                <a:pt x="1091" y="36"/>
                <a:pt x="1090" y="36"/>
              </a:cubicBezTo>
              <a:cubicBezTo>
                <a:pt x="1088" y="34"/>
                <a:pt x="1088" y="34"/>
                <a:pt x="1088" y="34"/>
              </a:cubicBezTo>
              <a:cubicBezTo>
                <a:pt x="1087" y="33"/>
                <a:pt x="1086" y="33"/>
                <a:pt x="1086" y="32"/>
              </a:cubicBezTo>
              <a:cubicBezTo>
                <a:pt x="1085" y="32"/>
                <a:pt x="1085" y="32"/>
                <a:pt x="1085" y="32"/>
              </a:cubicBezTo>
              <a:cubicBezTo>
                <a:pt x="1085" y="32"/>
                <a:pt x="1085" y="32"/>
                <a:pt x="1085" y="32"/>
              </a:cubicBezTo>
              <a:cubicBezTo>
                <a:pt x="1085" y="32"/>
                <a:pt x="1085" y="32"/>
                <a:pt x="1085" y="32"/>
              </a:cubicBezTo>
              <a:cubicBezTo>
                <a:pt x="1085" y="32"/>
                <a:pt x="1085" y="32"/>
                <a:pt x="1085" y="32"/>
              </a:cubicBezTo>
              <a:cubicBezTo>
                <a:pt x="1085" y="31"/>
                <a:pt x="1085" y="31"/>
                <a:pt x="1085" y="31"/>
              </a:cubicBezTo>
              <a:cubicBezTo>
                <a:pt x="1085" y="30"/>
                <a:pt x="1085" y="30"/>
                <a:pt x="1085" y="29"/>
              </a:cubicBezTo>
              <a:cubicBezTo>
                <a:pt x="1085" y="29"/>
                <a:pt x="1085" y="29"/>
                <a:pt x="1086" y="28"/>
              </a:cubicBezTo>
              <a:cubicBezTo>
                <a:pt x="1086" y="28"/>
                <a:pt x="1086" y="26"/>
                <a:pt x="1086" y="25"/>
              </a:cubicBezTo>
              <a:cubicBezTo>
                <a:pt x="1086" y="25"/>
                <a:pt x="1086" y="24"/>
                <a:pt x="1085" y="24"/>
              </a:cubicBezTo>
              <a:cubicBezTo>
                <a:pt x="1084" y="22"/>
                <a:pt x="1083" y="22"/>
                <a:pt x="1083" y="21"/>
              </a:cubicBezTo>
              <a:cubicBezTo>
                <a:pt x="1083" y="21"/>
                <a:pt x="1082" y="20"/>
                <a:pt x="1082" y="19"/>
              </a:cubicBezTo>
              <a:cubicBezTo>
                <a:pt x="1081" y="17"/>
                <a:pt x="1080" y="15"/>
                <a:pt x="1078" y="13"/>
              </a:cubicBezTo>
              <a:cubicBezTo>
                <a:pt x="1078" y="12"/>
                <a:pt x="1078" y="12"/>
                <a:pt x="1078" y="12"/>
              </a:cubicBezTo>
              <a:cubicBezTo>
                <a:pt x="1077" y="12"/>
                <a:pt x="1077" y="12"/>
                <a:pt x="1077" y="12"/>
              </a:cubicBezTo>
              <a:cubicBezTo>
                <a:pt x="1077" y="12"/>
                <a:pt x="1077" y="12"/>
                <a:pt x="1077" y="12"/>
              </a:cubicBezTo>
              <a:cubicBezTo>
                <a:pt x="1077" y="11"/>
                <a:pt x="1077" y="11"/>
                <a:pt x="1077" y="11"/>
              </a:cubicBezTo>
              <a:cubicBezTo>
                <a:pt x="1077" y="11"/>
                <a:pt x="1077" y="11"/>
                <a:pt x="1077" y="11"/>
              </a:cubicBezTo>
              <a:cubicBezTo>
                <a:pt x="1076" y="11"/>
                <a:pt x="1075" y="10"/>
                <a:pt x="1076" y="10"/>
              </a:cubicBezTo>
              <a:cubicBezTo>
                <a:pt x="1076" y="11"/>
                <a:pt x="1074" y="10"/>
                <a:pt x="1074" y="10"/>
              </a:cubicBezTo>
              <a:cubicBezTo>
                <a:pt x="1074" y="10"/>
                <a:pt x="1073" y="11"/>
                <a:pt x="1073" y="11"/>
              </a:cubicBezTo>
              <a:cubicBezTo>
                <a:pt x="1073" y="11"/>
                <a:pt x="1072" y="11"/>
                <a:pt x="1072" y="12"/>
              </a:cubicBezTo>
              <a:cubicBezTo>
                <a:pt x="1072" y="12"/>
                <a:pt x="1071" y="12"/>
                <a:pt x="1071" y="13"/>
              </a:cubicBezTo>
              <a:cubicBezTo>
                <a:pt x="1071" y="14"/>
                <a:pt x="1070" y="15"/>
                <a:pt x="1069" y="16"/>
              </a:cubicBezTo>
              <a:cubicBezTo>
                <a:pt x="1068" y="17"/>
                <a:pt x="1067" y="19"/>
                <a:pt x="1066" y="21"/>
              </a:cubicBezTo>
              <a:cubicBezTo>
                <a:pt x="1065" y="24"/>
                <a:pt x="1065" y="24"/>
                <a:pt x="1065" y="24"/>
              </a:cubicBezTo>
              <a:cubicBezTo>
                <a:pt x="1064" y="26"/>
                <a:pt x="1064" y="26"/>
                <a:pt x="1064" y="26"/>
              </a:cubicBezTo>
              <a:cubicBezTo>
                <a:pt x="1064" y="26"/>
                <a:pt x="1064" y="26"/>
                <a:pt x="1064" y="27"/>
              </a:cubicBezTo>
              <a:cubicBezTo>
                <a:pt x="1063" y="28"/>
                <a:pt x="1061" y="30"/>
                <a:pt x="1060" y="32"/>
              </a:cubicBezTo>
              <a:cubicBezTo>
                <a:pt x="1059" y="33"/>
                <a:pt x="1059" y="34"/>
                <a:pt x="1058" y="35"/>
              </a:cubicBezTo>
              <a:cubicBezTo>
                <a:pt x="1057" y="36"/>
                <a:pt x="1057" y="36"/>
                <a:pt x="1057" y="36"/>
              </a:cubicBezTo>
              <a:cubicBezTo>
                <a:pt x="1057" y="36"/>
                <a:pt x="1057" y="36"/>
                <a:pt x="1057" y="36"/>
              </a:cubicBezTo>
              <a:cubicBezTo>
                <a:pt x="1057" y="36"/>
                <a:pt x="1057" y="36"/>
                <a:pt x="1057" y="36"/>
              </a:cubicBezTo>
              <a:cubicBezTo>
                <a:pt x="1057" y="37"/>
                <a:pt x="1057" y="38"/>
                <a:pt x="1057" y="39"/>
              </a:cubicBezTo>
              <a:cubicBezTo>
                <a:pt x="1057" y="39"/>
                <a:pt x="1058" y="39"/>
                <a:pt x="1058" y="40"/>
              </a:cubicBezTo>
              <a:cubicBezTo>
                <a:pt x="1058" y="40"/>
                <a:pt x="1058" y="40"/>
                <a:pt x="1058" y="40"/>
              </a:cubicBezTo>
              <a:cubicBezTo>
                <a:pt x="1059" y="40"/>
                <a:pt x="1059" y="40"/>
                <a:pt x="1059" y="40"/>
              </a:cubicBezTo>
              <a:cubicBezTo>
                <a:pt x="1059" y="40"/>
                <a:pt x="1059" y="41"/>
                <a:pt x="1060" y="41"/>
              </a:cubicBezTo>
              <a:cubicBezTo>
                <a:pt x="1059" y="42"/>
                <a:pt x="1059" y="42"/>
                <a:pt x="1059" y="42"/>
              </a:cubicBezTo>
              <a:cubicBezTo>
                <a:pt x="1059" y="43"/>
                <a:pt x="1059" y="43"/>
                <a:pt x="1059" y="43"/>
              </a:cubicBezTo>
              <a:cubicBezTo>
                <a:pt x="1058" y="44"/>
                <a:pt x="1058" y="44"/>
                <a:pt x="1058" y="44"/>
              </a:cubicBezTo>
              <a:cubicBezTo>
                <a:pt x="1058" y="44"/>
                <a:pt x="1057" y="45"/>
                <a:pt x="1057" y="46"/>
              </a:cubicBezTo>
              <a:cubicBezTo>
                <a:pt x="1056" y="47"/>
                <a:pt x="1055" y="47"/>
                <a:pt x="1054" y="49"/>
              </a:cubicBezTo>
              <a:cubicBezTo>
                <a:pt x="1052" y="52"/>
                <a:pt x="1052" y="52"/>
                <a:pt x="1052" y="52"/>
              </a:cubicBezTo>
              <a:cubicBezTo>
                <a:pt x="1051" y="55"/>
                <a:pt x="1048" y="59"/>
                <a:pt x="1045" y="62"/>
              </a:cubicBezTo>
              <a:cubicBezTo>
                <a:pt x="1044" y="64"/>
                <a:pt x="1043" y="66"/>
                <a:pt x="1042" y="68"/>
              </a:cubicBezTo>
              <a:cubicBezTo>
                <a:pt x="1041" y="69"/>
                <a:pt x="1041" y="70"/>
                <a:pt x="1040" y="71"/>
              </a:cubicBezTo>
              <a:cubicBezTo>
                <a:pt x="1040" y="72"/>
                <a:pt x="1040" y="72"/>
                <a:pt x="1040" y="72"/>
              </a:cubicBezTo>
              <a:cubicBezTo>
                <a:pt x="1040" y="72"/>
                <a:pt x="1040" y="72"/>
                <a:pt x="1040" y="72"/>
              </a:cubicBezTo>
              <a:cubicBezTo>
                <a:pt x="1040" y="72"/>
                <a:pt x="1040" y="72"/>
                <a:pt x="1040" y="72"/>
              </a:cubicBezTo>
              <a:cubicBezTo>
                <a:pt x="1040" y="70"/>
                <a:pt x="1039" y="74"/>
                <a:pt x="1041" y="76"/>
              </a:cubicBezTo>
              <a:cubicBezTo>
                <a:pt x="1042" y="76"/>
                <a:pt x="1042" y="76"/>
                <a:pt x="1042" y="76"/>
              </a:cubicBezTo>
              <a:cubicBezTo>
                <a:pt x="1043" y="76"/>
                <a:pt x="1043" y="76"/>
                <a:pt x="1043" y="76"/>
              </a:cubicBezTo>
              <a:cubicBezTo>
                <a:pt x="1044" y="76"/>
                <a:pt x="1044" y="76"/>
                <a:pt x="1044" y="76"/>
              </a:cubicBezTo>
              <a:cubicBezTo>
                <a:pt x="1044" y="77"/>
                <a:pt x="1044" y="78"/>
                <a:pt x="1044" y="78"/>
              </a:cubicBezTo>
              <a:cubicBezTo>
                <a:pt x="1044" y="78"/>
                <a:pt x="1044" y="78"/>
                <a:pt x="1044" y="78"/>
              </a:cubicBezTo>
              <a:cubicBezTo>
                <a:pt x="1043" y="78"/>
                <a:pt x="1043" y="78"/>
                <a:pt x="1042" y="79"/>
              </a:cubicBezTo>
              <a:cubicBezTo>
                <a:pt x="1042" y="79"/>
                <a:pt x="1042" y="79"/>
                <a:pt x="1042" y="79"/>
              </a:cubicBezTo>
              <a:cubicBezTo>
                <a:pt x="1042" y="79"/>
                <a:pt x="1041" y="80"/>
                <a:pt x="1041" y="80"/>
              </a:cubicBezTo>
              <a:cubicBezTo>
                <a:pt x="1041" y="80"/>
                <a:pt x="1041" y="80"/>
                <a:pt x="1041" y="80"/>
              </a:cubicBezTo>
              <a:cubicBezTo>
                <a:pt x="1041" y="81"/>
                <a:pt x="1041" y="81"/>
                <a:pt x="1041" y="81"/>
              </a:cubicBezTo>
              <a:cubicBezTo>
                <a:pt x="1041" y="81"/>
                <a:pt x="1041" y="81"/>
                <a:pt x="1041" y="81"/>
              </a:cubicBezTo>
              <a:cubicBezTo>
                <a:pt x="1040" y="82"/>
                <a:pt x="1040" y="82"/>
                <a:pt x="1040" y="82"/>
              </a:cubicBezTo>
              <a:cubicBezTo>
                <a:pt x="1040" y="84"/>
                <a:pt x="1039" y="87"/>
                <a:pt x="1038" y="89"/>
              </a:cubicBezTo>
              <a:cubicBezTo>
                <a:pt x="1038" y="91"/>
                <a:pt x="1038" y="94"/>
                <a:pt x="1038" y="96"/>
              </a:cubicBezTo>
              <a:cubicBezTo>
                <a:pt x="1038" y="97"/>
                <a:pt x="1038" y="98"/>
                <a:pt x="1038" y="98"/>
              </a:cubicBezTo>
              <a:cubicBezTo>
                <a:pt x="1038" y="99"/>
                <a:pt x="1037" y="99"/>
                <a:pt x="1037" y="99"/>
              </a:cubicBezTo>
              <a:cubicBezTo>
                <a:pt x="1036" y="100"/>
                <a:pt x="1036" y="100"/>
                <a:pt x="1036" y="100"/>
              </a:cubicBezTo>
              <a:cubicBezTo>
                <a:pt x="1036" y="100"/>
                <a:pt x="1035" y="100"/>
                <a:pt x="1034" y="101"/>
              </a:cubicBezTo>
              <a:cubicBezTo>
                <a:pt x="1034" y="101"/>
                <a:pt x="1034" y="101"/>
                <a:pt x="1034" y="101"/>
              </a:cubicBezTo>
              <a:cubicBezTo>
                <a:pt x="1034" y="101"/>
                <a:pt x="1033" y="102"/>
                <a:pt x="1033" y="102"/>
              </a:cubicBezTo>
              <a:cubicBezTo>
                <a:pt x="1033" y="102"/>
                <a:pt x="1033" y="102"/>
                <a:pt x="1033" y="102"/>
              </a:cubicBezTo>
              <a:cubicBezTo>
                <a:pt x="1033" y="102"/>
                <a:pt x="1033" y="103"/>
                <a:pt x="1033" y="103"/>
              </a:cubicBezTo>
              <a:cubicBezTo>
                <a:pt x="1033" y="103"/>
                <a:pt x="1033" y="103"/>
                <a:pt x="1033" y="103"/>
              </a:cubicBezTo>
              <a:cubicBezTo>
                <a:pt x="1033" y="104"/>
                <a:pt x="1033" y="104"/>
                <a:pt x="1033" y="104"/>
              </a:cubicBezTo>
              <a:cubicBezTo>
                <a:pt x="1032" y="105"/>
                <a:pt x="1032" y="105"/>
                <a:pt x="1032" y="105"/>
              </a:cubicBezTo>
              <a:cubicBezTo>
                <a:pt x="1032" y="105"/>
                <a:pt x="1032" y="106"/>
                <a:pt x="1031" y="106"/>
              </a:cubicBezTo>
              <a:cubicBezTo>
                <a:pt x="1030" y="107"/>
                <a:pt x="1029" y="108"/>
                <a:pt x="1028" y="110"/>
              </a:cubicBezTo>
              <a:cubicBezTo>
                <a:pt x="1028" y="113"/>
                <a:pt x="1028" y="114"/>
                <a:pt x="1029" y="115"/>
              </a:cubicBezTo>
              <a:cubicBezTo>
                <a:pt x="1029" y="116"/>
                <a:pt x="1029" y="116"/>
                <a:pt x="1029" y="116"/>
              </a:cubicBezTo>
              <a:cubicBezTo>
                <a:pt x="1029" y="116"/>
                <a:pt x="1029" y="116"/>
                <a:pt x="1029" y="116"/>
              </a:cubicBezTo>
              <a:cubicBezTo>
                <a:pt x="1027" y="123"/>
                <a:pt x="1027" y="123"/>
                <a:pt x="1027" y="123"/>
              </a:cubicBezTo>
              <a:cubicBezTo>
                <a:pt x="1026" y="124"/>
                <a:pt x="1026" y="126"/>
                <a:pt x="1027" y="127"/>
              </a:cubicBezTo>
              <a:cubicBezTo>
                <a:pt x="1027" y="129"/>
                <a:pt x="1028" y="130"/>
                <a:pt x="1028" y="131"/>
              </a:cubicBezTo>
              <a:cubicBezTo>
                <a:pt x="1028" y="132"/>
                <a:pt x="1028" y="132"/>
                <a:pt x="1028" y="132"/>
              </a:cubicBezTo>
              <a:cubicBezTo>
                <a:pt x="1028" y="133"/>
                <a:pt x="1028" y="133"/>
                <a:pt x="1028" y="133"/>
              </a:cubicBezTo>
              <a:cubicBezTo>
                <a:pt x="1028" y="133"/>
                <a:pt x="1028" y="133"/>
                <a:pt x="1028" y="133"/>
              </a:cubicBezTo>
              <a:cubicBezTo>
                <a:pt x="1028" y="133"/>
                <a:pt x="1028" y="133"/>
                <a:pt x="1027" y="134"/>
              </a:cubicBezTo>
              <a:cubicBezTo>
                <a:pt x="1025" y="136"/>
                <a:pt x="1025" y="136"/>
                <a:pt x="1025" y="136"/>
              </a:cubicBezTo>
              <a:cubicBezTo>
                <a:pt x="1025" y="137"/>
                <a:pt x="1024" y="137"/>
                <a:pt x="1024" y="138"/>
              </a:cubicBezTo>
              <a:cubicBezTo>
                <a:pt x="1024" y="138"/>
                <a:pt x="1023" y="139"/>
                <a:pt x="1023" y="140"/>
              </a:cubicBezTo>
              <a:cubicBezTo>
                <a:pt x="1022" y="142"/>
                <a:pt x="1022" y="145"/>
                <a:pt x="1022" y="147"/>
              </a:cubicBezTo>
              <a:cubicBezTo>
                <a:pt x="1022" y="148"/>
                <a:pt x="1022" y="148"/>
                <a:pt x="1022" y="148"/>
              </a:cubicBezTo>
              <a:cubicBezTo>
                <a:pt x="1022" y="149"/>
                <a:pt x="1022" y="149"/>
                <a:pt x="1022" y="149"/>
              </a:cubicBezTo>
              <a:cubicBezTo>
                <a:pt x="1022" y="149"/>
                <a:pt x="1022" y="149"/>
                <a:pt x="1022" y="149"/>
              </a:cubicBezTo>
              <a:cubicBezTo>
                <a:pt x="1021" y="150"/>
                <a:pt x="1023" y="152"/>
                <a:pt x="1023" y="152"/>
              </a:cubicBezTo>
              <a:cubicBezTo>
                <a:pt x="1023" y="152"/>
                <a:pt x="1024" y="152"/>
                <a:pt x="1024" y="152"/>
              </a:cubicBezTo>
              <a:cubicBezTo>
                <a:pt x="1024" y="153"/>
                <a:pt x="1025" y="153"/>
                <a:pt x="1025" y="153"/>
              </a:cubicBezTo>
              <a:cubicBezTo>
                <a:pt x="1026" y="153"/>
                <a:pt x="1027" y="153"/>
                <a:pt x="1028" y="153"/>
              </a:cubicBezTo>
              <a:cubicBezTo>
                <a:pt x="1033" y="153"/>
                <a:pt x="1037" y="154"/>
                <a:pt x="1041" y="154"/>
              </a:cubicBezTo>
              <a:cubicBezTo>
                <a:pt x="1064" y="155"/>
                <a:pt x="1064" y="155"/>
                <a:pt x="1064" y="155"/>
              </a:cubicBezTo>
              <a:cubicBezTo>
                <a:pt x="1064" y="162"/>
                <a:pt x="1064" y="162"/>
                <a:pt x="1064" y="162"/>
              </a:cubicBezTo>
              <a:cubicBezTo>
                <a:pt x="800" y="150"/>
                <a:pt x="800" y="150"/>
                <a:pt x="800" y="150"/>
              </a:cubicBezTo>
              <a:cubicBezTo>
                <a:pt x="711" y="146"/>
                <a:pt x="623" y="131"/>
                <a:pt x="534" y="125"/>
              </a:cubicBezTo>
              <a:cubicBezTo>
                <a:pt x="511" y="123"/>
                <a:pt x="489" y="123"/>
                <a:pt x="467" y="122"/>
              </a:cubicBezTo>
              <a:cubicBezTo>
                <a:pt x="445" y="121"/>
                <a:pt x="422" y="121"/>
                <a:pt x="400" y="120"/>
              </a:cubicBezTo>
              <a:cubicBezTo>
                <a:pt x="355" y="119"/>
                <a:pt x="311" y="119"/>
                <a:pt x="266" y="119"/>
              </a:cubicBezTo>
              <a:cubicBezTo>
                <a:pt x="222" y="120"/>
                <a:pt x="177" y="121"/>
                <a:pt x="133" y="126"/>
              </a:cubicBezTo>
              <a:cubicBezTo>
                <a:pt x="88" y="130"/>
                <a:pt x="44" y="136"/>
                <a:pt x="0" y="142"/>
              </a:cubicBezTo>
              <a:cubicBezTo>
                <a:pt x="44" y="136"/>
                <a:pt x="88" y="131"/>
                <a:pt x="133" y="127"/>
              </a:cubicBezTo>
              <a:cubicBezTo>
                <a:pt x="177" y="124"/>
                <a:pt x="222" y="122"/>
                <a:pt x="266" y="123"/>
              </a:cubicBezTo>
              <a:cubicBezTo>
                <a:pt x="311" y="123"/>
                <a:pt x="355" y="124"/>
                <a:pt x="400" y="125"/>
              </a:cubicBezTo>
              <a:cubicBezTo>
                <a:pt x="467" y="128"/>
                <a:pt x="467" y="128"/>
                <a:pt x="467" y="128"/>
              </a:cubicBezTo>
              <a:cubicBezTo>
                <a:pt x="489" y="129"/>
                <a:pt x="511" y="129"/>
                <a:pt x="533" y="131"/>
              </a:cubicBezTo>
              <a:cubicBezTo>
                <a:pt x="622" y="137"/>
                <a:pt x="710" y="152"/>
                <a:pt x="799" y="156"/>
              </a:cubicBezTo>
              <a:cubicBezTo>
                <a:pt x="1067" y="168"/>
                <a:pt x="1067" y="168"/>
                <a:pt x="1067" y="168"/>
              </a:cubicBezTo>
              <a:cubicBezTo>
                <a:pt x="1070" y="168"/>
                <a:pt x="1070" y="168"/>
                <a:pt x="1070" y="168"/>
              </a:cubicBezTo>
              <a:cubicBezTo>
                <a:pt x="1070" y="165"/>
                <a:pt x="1070" y="165"/>
                <a:pt x="1070" y="165"/>
              </a:cubicBezTo>
              <a:cubicBezTo>
                <a:pt x="1070" y="153"/>
                <a:pt x="1070" y="153"/>
                <a:pt x="1070" y="153"/>
              </a:cubicBezTo>
              <a:cubicBezTo>
                <a:pt x="1070" y="150"/>
                <a:pt x="1070" y="150"/>
                <a:pt x="1070" y="150"/>
              </a:cubicBezTo>
              <a:cubicBezTo>
                <a:pt x="1067" y="150"/>
                <a:pt x="1067" y="150"/>
                <a:pt x="1067" y="150"/>
              </a:cubicBezTo>
              <a:cubicBezTo>
                <a:pt x="1042" y="148"/>
                <a:pt x="1042" y="148"/>
                <a:pt x="1042" y="148"/>
              </a:cubicBezTo>
              <a:cubicBezTo>
                <a:pt x="1038" y="148"/>
                <a:pt x="1033" y="148"/>
                <a:pt x="1029" y="147"/>
              </a:cubicBezTo>
              <a:cubicBezTo>
                <a:pt x="1029" y="147"/>
                <a:pt x="1028" y="147"/>
                <a:pt x="1028" y="147"/>
              </a:cubicBezTo>
              <a:cubicBezTo>
                <a:pt x="1028" y="145"/>
                <a:pt x="1028" y="143"/>
                <a:pt x="1029" y="141"/>
              </a:cubicBezTo>
              <a:cubicBezTo>
                <a:pt x="1029" y="141"/>
                <a:pt x="1029" y="141"/>
                <a:pt x="1029" y="141"/>
              </a:cubicBezTo>
              <a:cubicBezTo>
                <a:pt x="1029" y="141"/>
                <a:pt x="1029" y="140"/>
                <a:pt x="1030" y="140"/>
              </a:cubicBezTo>
              <a:cubicBezTo>
                <a:pt x="1032" y="138"/>
                <a:pt x="1032" y="138"/>
                <a:pt x="1032" y="138"/>
              </a:cubicBezTo>
              <a:cubicBezTo>
                <a:pt x="1032" y="137"/>
                <a:pt x="1033" y="137"/>
                <a:pt x="1033" y="136"/>
              </a:cubicBezTo>
              <a:cubicBezTo>
                <a:pt x="1033" y="136"/>
                <a:pt x="1033" y="135"/>
                <a:pt x="1034" y="135"/>
              </a:cubicBezTo>
              <a:cubicBezTo>
                <a:pt x="1034" y="134"/>
                <a:pt x="1034" y="134"/>
                <a:pt x="1034" y="134"/>
              </a:cubicBezTo>
              <a:cubicBezTo>
                <a:pt x="1034" y="133"/>
                <a:pt x="1034" y="133"/>
                <a:pt x="1034" y="133"/>
              </a:cubicBezTo>
              <a:cubicBezTo>
                <a:pt x="1034" y="132"/>
                <a:pt x="1034" y="130"/>
                <a:pt x="1033" y="129"/>
              </a:cubicBezTo>
              <a:cubicBezTo>
                <a:pt x="1033" y="126"/>
                <a:pt x="1032" y="126"/>
                <a:pt x="1033" y="124"/>
              </a:cubicBezTo>
              <a:cubicBezTo>
                <a:pt x="1034" y="118"/>
                <a:pt x="1034" y="118"/>
                <a:pt x="1034" y="118"/>
              </a:cubicBezTo>
              <a:cubicBezTo>
                <a:pt x="1034" y="118"/>
                <a:pt x="1035" y="117"/>
                <a:pt x="1035" y="116"/>
              </a:cubicBezTo>
              <a:cubicBezTo>
                <a:pt x="1035" y="115"/>
                <a:pt x="1034" y="114"/>
                <a:pt x="1034" y="113"/>
              </a:cubicBezTo>
              <a:cubicBezTo>
                <a:pt x="1034" y="113"/>
                <a:pt x="1034" y="112"/>
                <a:pt x="1034" y="112"/>
              </a:cubicBezTo>
              <a:cubicBezTo>
                <a:pt x="1034" y="112"/>
                <a:pt x="1034" y="111"/>
                <a:pt x="1035" y="111"/>
              </a:cubicBezTo>
              <a:cubicBezTo>
                <a:pt x="1036" y="110"/>
                <a:pt x="1037" y="109"/>
                <a:pt x="1038" y="107"/>
              </a:cubicBezTo>
              <a:cubicBezTo>
                <a:pt x="1038" y="107"/>
                <a:pt x="1038" y="107"/>
                <a:pt x="1038" y="106"/>
              </a:cubicBezTo>
              <a:cubicBezTo>
                <a:pt x="1038" y="106"/>
                <a:pt x="1038" y="106"/>
                <a:pt x="1038" y="106"/>
              </a:cubicBezTo>
              <a:cubicBezTo>
                <a:pt x="1038" y="105"/>
                <a:pt x="1038" y="105"/>
                <a:pt x="1038" y="105"/>
              </a:cubicBezTo>
              <a:cubicBezTo>
                <a:pt x="1039" y="105"/>
                <a:pt x="1039" y="105"/>
                <a:pt x="1039" y="105"/>
              </a:cubicBezTo>
              <a:cubicBezTo>
                <a:pt x="1039" y="105"/>
                <a:pt x="1040" y="105"/>
                <a:pt x="1041" y="104"/>
              </a:cubicBezTo>
              <a:cubicBezTo>
                <a:pt x="1041" y="104"/>
                <a:pt x="1041" y="104"/>
                <a:pt x="1042" y="104"/>
              </a:cubicBezTo>
              <a:cubicBezTo>
                <a:pt x="1042" y="103"/>
                <a:pt x="1042" y="103"/>
                <a:pt x="1042" y="103"/>
              </a:cubicBezTo>
              <a:cubicBezTo>
                <a:pt x="1042" y="103"/>
                <a:pt x="1043" y="102"/>
                <a:pt x="1043" y="102"/>
              </a:cubicBezTo>
              <a:cubicBezTo>
                <a:pt x="1043" y="102"/>
                <a:pt x="1043" y="102"/>
                <a:pt x="1043" y="102"/>
              </a:cubicBezTo>
              <a:cubicBezTo>
                <a:pt x="1043" y="101"/>
                <a:pt x="1043" y="100"/>
                <a:pt x="1043" y="100"/>
              </a:cubicBezTo>
              <a:cubicBezTo>
                <a:pt x="1044" y="98"/>
                <a:pt x="1044" y="97"/>
                <a:pt x="1044" y="96"/>
              </a:cubicBezTo>
              <a:cubicBezTo>
                <a:pt x="1044" y="94"/>
                <a:pt x="1044" y="92"/>
                <a:pt x="1044" y="90"/>
              </a:cubicBezTo>
              <a:cubicBezTo>
                <a:pt x="1045" y="88"/>
                <a:pt x="1045" y="87"/>
                <a:pt x="1046" y="84"/>
              </a:cubicBezTo>
              <a:cubicBezTo>
                <a:pt x="1046" y="83"/>
                <a:pt x="1046" y="83"/>
                <a:pt x="1046" y="83"/>
              </a:cubicBezTo>
              <a:cubicBezTo>
                <a:pt x="1047" y="83"/>
                <a:pt x="1047" y="83"/>
                <a:pt x="1048" y="83"/>
              </a:cubicBezTo>
              <a:cubicBezTo>
                <a:pt x="1048" y="82"/>
                <a:pt x="1049" y="82"/>
                <a:pt x="1049" y="82"/>
              </a:cubicBezTo>
              <a:cubicBezTo>
                <a:pt x="1049" y="81"/>
                <a:pt x="1049" y="81"/>
                <a:pt x="1050" y="81"/>
              </a:cubicBezTo>
              <a:cubicBezTo>
                <a:pt x="1050" y="80"/>
                <a:pt x="1050" y="80"/>
                <a:pt x="1050" y="80"/>
              </a:cubicBezTo>
              <a:cubicBezTo>
                <a:pt x="1050" y="80"/>
                <a:pt x="1050" y="80"/>
                <a:pt x="1050" y="80"/>
              </a:cubicBezTo>
              <a:cubicBezTo>
                <a:pt x="1050" y="79"/>
                <a:pt x="1050" y="79"/>
                <a:pt x="1050" y="79"/>
              </a:cubicBezTo>
              <a:cubicBezTo>
                <a:pt x="1050" y="77"/>
                <a:pt x="1049" y="76"/>
                <a:pt x="1049" y="75"/>
              </a:cubicBezTo>
              <a:cubicBezTo>
                <a:pt x="1049" y="75"/>
                <a:pt x="1049" y="75"/>
                <a:pt x="1049" y="75"/>
              </a:cubicBezTo>
              <a:cubicBezTo>
                <a:pt x="1049" y="75"/>
                <a:pt x="1049" y="75"/>
                <a:pt x="1049" y="75"/>
              </a:cubicBezTo>
              <a:cubicBezTo>
                <a:pt x="1049" y="75"/>
                <a:pt x="1049" y="75"/>
                <a:pt x="1049" y="75"/>
              </a:cubicBezTo>
              <a:cubicBezTo>
                <a:pt x="1049" y="75"/>
                <a:pt x="1049" y="75"/>
                <a:pt x="1049" y="75"/>
              </a:cubicBezTo>
              <a:cubicBezTo>
                <a:pt x="1050" y="71"/>
                <a:pt x="1050" y="74"/>
                <a:pt x="1049" y="72"/>
              </a:cubicBezTo>
              <a:cubicBezTo>
                <a:pt x="1049" y="72"/>
                <a:pt x="1048" y="71"/>
                <a:pt x="1048" y="71"/>
              </a:cubicBezTo>
              <a:cubicBezTo>
                <a:pt x="1047" y="71"/>
                <a:pt x="1047" y="71"/>
                <a:pt x="1047" y="71"/>
              </a:cubicBezTo>
              <a:cubicBezTo>
                <a:pt x="1047" y="71"/>
                <a:pt x="1047" y="71"/>
                <a:pt x="1047" y="71"/>
              </a:cubicBezTo>
              <a:cubicBezTo>
                <a:pt x="1048" y="69"/>
                <a:pt x="1049" y="68"/>
                <a:pt x="1050" y="66"/>
              </a:cubicBezTo>
              <a:cubicBezTo>
                <a:pt x="1053" y="62"/>
                <a:pt x="1056" y="59"/>
                <a:pt x="1058" y="55"/>
              </a:cubicBezTo>
              <a:cubicBezTo>
                <a:pt x="1059" y="52"/>
                <a:pt x="1059" y="52"/>
                <a:pt x="1059" y="52"/>
              </a:cubicBezTo>
              <a:cubicBezTo>
                <a:pt x="1059" y="52"/>
                <a:pt x="1060" y="51"/>
                <a:pt x="1060" y="50"/>
              </a:cubicBezTo>
              <a:cubicBezTo>
                <a:pt x="1061" y="50"/>
                <a:pt x="1062" y="49"/>
                <a:pt x="1063" y="47"/>
              </a:cubicBezTo>
              <a:cubicBezTo>
                <a:pt x="1064" y="46"/>
                <a:pt x="1064" y="46"/>
                <a:pt x="1064" y="46"/>
              </a:cubicBezTo>
              <a:cubicBezTo>
                <a:pt x="1065" y="44"/>
                <a:pt x="1065" y="44"/>
                <a:pt x="1065" y="44"/>
              </a:cubicBezTo>
              <a:cubicBezTo>
                <a:pt x="1066" y="41"/>
                <a:pt x="1066" y="41"/>
                <a:pt x="1066" y="41"/>
              </a:cubicBezTo>
              <a:cubicBezTo>
                <a:pt x="1066" y="40"/>
                <a:pt x="1066" y="40"/>
                <a:pt x="1066" y="40"/>
              </a:cubicBezTo>
              <a:cubicBezTo>
                <a:pt x="1066" y="40"/>
                <a:pt x="1066" y="40"/>
                <a:pt x="1066" y="40"/>
              </a:cubicBezTo>
              <a:cubicBezTo>
                <a:pt x="1067" y="40"/>
                <a:pt x="1066" y="41"/>
                <a:pt x="1067" y="39"/>
              </a:cubicBezTo>
              <a:cubicBezTo>
                <a:pt x="1067" y="39"/>
                <a:pt x="1067" y="39"/>
                <a:pt x="1067" y="39"/>
              </a:cubicBezTo>
              <a:cubicBezTo>
                <a:pt x="1067" y="39"/>
                <a:pt x="1067" y="38"/>
                <a:pt x="1066" y="37"/>
              </a:cubicBezTo>
              <a:cubicBezTo>
                <a:pt x="1066" y="37"/>
                <a:pt x="1065" y="36"/>
                <a:pt x="1065" y="36"/>
              </a:cubicBezTo>
              <a:cubicBezTo>
                <a:pt x="1065" y="36"/>
                <a:pt x="1065" y="36"/>
                <a:pt x="1065" y="36"/>
              </a:cubicBezTo>
              <a:cubicBezTo>
                <a:pt x="1065" y="36"/>
                <a:pt x="1065" y="36"/>
                <a:pt x="1065" y="36"/>
              </a:cubicBezTo>
              <a:cubicBezTo>
                <a:pt x="1064" y="36"/>
                <a:pt x="1064" y="36"/>
                <a:pt x="1064" y="36"/>
              </a:cubicBezTo>
              <a:cubicBezTo>
                <a:pt x="1065" y="36"/>
                <a:pt x="1065" y="36"/>
                <a:pt x="1065" y="35"/>
              </a:cubicBezTo>
              <a:cubicBezTo>
                <a:pt x="1066" y="34"/>
                <a:pt x="1067" y="32"/>
                <a:pt x="1069" y="30"/>
              </a:cubicBezTo>
              <a:cubicBezTo>
                <a:pt x="1069" y="30"/>
                <a:pt x="1069" y="29"/>
                <a:pt x="1070" y="28"/>
              </a:cubicBezTo>
              <a:cubicBezTo>
                <a:pt x="1070" y="27"/>
                <a:pt x="1070" y="27"/>
                <a:pt x="1070" y="27"/>
              </a:cubicBezTo>
              <a:cubicBezTo>
                <a:pt x="1072" y="24"/>
                <a:pt x="1072" y="24"/>
                <a:pt x="1072" y="24"/>
              </a:cubicBezTo>
              <a:cubicBezTo>
                <a:pt x="1073" y="22"/>
                <a:pt x="1074" y="20"/>
                <a:pt x="1075" y="19"/>
              </a:cubicBezTo>
              <a:cubicBezTo>
                <a:pt x="1075" y="20"/>
                <a:pt x="1076" y="21"/>
                <a:pt x="1076" y="22"/>
              </a:cubicBezTo>
              <a:cubicBezTo>
                <a:pt x="1077" y="23"/>
                <a:pt x="1077" y="23"/>
                <a:pt x="1078" y="25"/>
              </a:cubicBezTo>
              <a:cubicBezTo>
                <a:pt x="1079" y="26"/>
                <a:pt x="1079" y="26"/>
                <a:pt x="1080" y="26"/>
              </a:cubicBezTo>
              <a:cubicBezTo>
                <a:pt x="1079" y="27"/>
                <a:pt x="1079" y="27"/>
                <a:pt x="1079" y="27"/>
              </a:cubicBezTo>
              <a:cubicBezTo>
                <a:pt x="1079" y="29"/>
                <a:pt x="1079" y="31"/>
                <a:pt x="1079" y="32"/>
              </a:cubicBezTo>
              <a:cubicBezTo>
                <a:pt x="1079" y="33"/>
                <a:pt x="1080" y="33"/>
                <a:pt x="1080" y="34"/>
              </a:cubicBezTo>
              <a:cubicBezTo>
                <a:pt x="1080" y="34"/>
                <a:pt x="1080" y="34"/>
                <a:pt x="1080" y="34"/>
              </a:cubicBezTo>
              <a:cubicBezTo>
                <a:pt x="1080" y="35"/>
                <a:pt x="1080" y="35"/>
                <a:pt x="1080" y="35"/>
              </a:cubicBezTo>
              <a:cubicBezTo>
                <a:pt x="1080" y="35"/>
                <a:pt x="1081" y="35"/>
                <a:pt x="1081" y="35"/>
              </a:cubicBezTo>
              <a:cubicBezTo>
                <a:pt x="1081" y="36"/>
                <a:pt x="1081" y="36"/>
                <a:pt x="1081" y="36"/>
              </a:cubicBezTo>
              <a:cubicBezTo>
                <a:pt x="1082" y="37"/>
                <a:pt x="1083" y="38"/>
                <a:pt x="1084" y="38"/>
              </a:cubicBezTo>
              <a:cubicBezTo>
                <a:pt x="1084" y="39"/>
                <a:pt x="1084" y="40"/>
                <a:pt x="1083" y="40"/>
              </a:cubicBezTo>
              <a:cubicBezTo>
                <a:pt x="1083" y="41"/>
                <a:pt x="1083" y="42"/>
                <a:pt x="1083" y="42"/>
              </a:cubicBezTo>
              <a:cubicBezTo>
                <a:pt x="1084" y="44"/>
                <a:pt x="1084" y="45"/>
                <a:pt x="1084" y="46"/>
              </a:cubicBezTo>
              <a:cubicBezTo>
                <a:pt x="1085" y="48"/>
                <a:pt x="1085" y="50"/>
                <a:pt x="1087" y="53"/>
              </a:cubicBezTo>
              <a:cubicBezTo>
                <a:pt x="1088" y="55"/>
                <a:pt x="1090" y="57"/>
                <a:pt x="1092" y="58"/>
              </a:cubicBezTo>
              <a:cubicBezTo>
                <a:pt x="1093" y="59"/>
                <a:pt x="1095" y="60"/>
                <a:pt x="1095" y="62"/>
              </a:cubicBezTo>
              <a:cubicBezTo>
                <a:pt x="1096" y="64"/>
                <a:pt x="1098" y="66"/>
                <a:pt x="1099" y="68"/>
              </a:cubicBezTo>
              <a:cubicBezTo>
                <a:pt x="1100" y="69"/>
                <a:pt x="1102" y="71"/>
                <a:pt x="1103" y="73"/>
              </a:cubicBezTo>
              <a:cubicBezTo>
                <a:pt x="1103" y="73"/>
                <a:pt x="1104" y="74"/>
                <a:pt x="1104" y="75"/>
              </a:cubicBezTo>
              <a:cubicBezTo>
                <a:pt x="1104" y="76"/>
                <a:pt x="1104" y="76"/>
                <a:pt x="1104" y="76"/>
              </a:cubicBezTo>
              <a:cubicBezTo>
                <a:pt x="1105" y="76"/>
                <a:pt x="1105" y="76"/>
                <a:pt x="1105" y="76"/>
              </a:cubicBezTo>
              <a:cubicBezTo>
                <a:pt x="1105" y="76"/>
                <a:pt x="1105" y="76"/>
                <a:pt x="1105" y="76"/>
              </a:cubicBezTo>
              <a:cubicBezTo>
                <a:pt x="1105" y="76"/>
                <a:pt x="1105" y="76"/>
                <a:pt x="1105" y="76"/>
              </a:cubicBezTo>
              <a:cubicBezTo>
                <a:pt x="1105" y="76"/>
                <a:pt x="1105" y="76"/>
                <a:pt x="1105" y="76"/>
              </a:cubicBezTo>
              <a:cubicBezTo>
                <a:pt x="1105" y="76"/>
                <a:pt x="1105" y="76"/>
                <a:pt x="1105" y="76"/>
              </a:cubicBezTo>
              <a:cubicBezTo>
                <a:pt x="1104" y="77"/>
                <a:pt x="1103" y="79"/>
                <a:pt x="1102" y="82"/>
              </a:cubicBezTo>
              <a:cubicBezTo>
                <a:pt x="1102" y="83"/>
                <a:pt x="1102" y="84"/>
                <a:pt x="1102" y="85"/>
              </a:cubicBezTo>
              <a:cubicBezTo>
                <a:pt x="1102" y="86"/>
                <a:pt x="1103" y="87"/>
                <a:pt x="1103" y="87"/>
              </a:cubicBezTo>
              <a:cubicBezTo>
                <a:pt x="1103" y="88"/>
                <a:pt x="1104" y="89"/>
                <a:pt x="1104" y="90"/>
              </a:cubicBezTo>
              <a:cubicBezTo>
                <a:pt x="1107" y="94"/>
                <a:pt x="1109" y="98"/>
                <a:pt x="1112" y="101"/>
              </a:cubicBezTo>
              <a:cubicBezTo>
                <a:pt x="1113" y="103"/>
                <a:pt x="1114" y="105"/>
                <a:pt x="1115" y="106"/>
              </a:cubicBezTo>
              <a:cubicBezTo>
                <a:pt x="1115" y="107"/>
                <a:pt x="1116" y="108"/>
                <a:pt x="1116" y="109"/>
              </a:cubicBezTo>
              <a:cubicBezTo>
                <a:pt x="1117" y="109"/>
                <a:pt x="1117" y="110"/>
                <a:pt x="1117" y="110"/>
              </a:cubicBezTo>
              <a:cubicBezTo>
                <a:pt x="1117" y="110"/>
                <a:pt x="1117" y="110"/>
                <a:pt x="1117" y="110"/>
              </a:cubicBezTo>
              <a:cubicBezTo>
                <a:pt x="1117" y="111"/>
                <a:pt x="1116" y="111"/>
                <a:pt x="1116" y="112"/>
              </a:cubicBezTo>
              <a:cubicBezTo>
                <a:pt x="1116" y="112"/>
                <a:pt x="1115" y="113"/>
                <a:pt x="1115" y="114"/>
              </a:cubicBezTo>
              <a:cubicBezTo>
                <a:pt x="1115" y="114"/>
                <a:pt x="1114" y="115"/>
                <a:pt x="1114" y="117"/>
              </a:cubicBezTo>
              <a:cubicBezTo>
                <a:pt x="1114" y="117"/>
                <a:pt x="1114" y="117"/>
                <a:pt x="1115" y="118"/>
              </a:cubicBezTo>
              <a:cubicBezTo>
                <a:pt x="1115" y="118"/>
                <a:pt x="1115" y="118"/>
                <a:pt x="1115" y="118"/>
              </a:cubicBezTo>
              <a:cubicBezTo>
                <a:pt x="1115" y="118"/>
                <a:pt x="1115" y="118"/>
                <a:pt x="1115" y="119"/>
              </a:cubicBezTo>
              <a:cubicBezTo>
                <a:pt x="1115" y="119"/>
                <a:pt x="1115" y="119"/>
                <a:pt x="1116" y="120"/>
              </a:cubicBezTo>
              <a:cubicBezTo>
                <a:pt x="1116" y="120"/>
                <a:pt x="1117" y="121"/>
                <a:pt x="1117" y="121"/>
              </a:cubicBezTo>
              <a:cubicBezTo>
                <a:pt x="1118" y="122"/>
                <a:pt x="1119" y="123"/>
                <a:pt x="1119" y="123"/>
              </a:cubicBezTo>
              <a:cubicBezTo>
                <a:pt x="1119" y="122"/>
                <a:pt x="1119" y="124"/>
                <a:pt x="1119" y="124"/>
              </a:cubicBezTo>
              <a:cubicBezTo>
                <a:pt x="1120" y="125"/>
                <a:pt x="1120" y="125"/>
                <a:pt x="1120" y="126"/>
              </a:cubicBezTo>
              <a:cubicBezTo>
                <a:pt x="1122" y="128"/>
                <a:pt x="1122" y="128"/>
                <a:pt x="1122" y="128"/>
              </a:cubicBezTo>
              <a:cubicBezTo>
                <a:pt x="1122" y="129"/>
                <a:pt x="1123" y="129"/>
                <a:pt x="1123" y="130"/>
              </a:cubicBezTo>
              <a:cubicBezTo>
                <a:pt x="1123" y="130"/>
                <a:pt x="1123" y="130"/>
                <a:pt x="1123" y="130"/>
              </a:cubicBezTo>
              <a:cubicBezTo>
                <a:pt x="1123" y="130"/>
                <a:pt x="1122" y="131"/>
                <a:pt x="1122" y="131"/>
              </a:cubicBezTo>
              <a:cubicBezTo>
                <a:pt x="1121" y="132"/>
                <a:pt x="1121" y="133"/>
                <a:pt x="1120" y="135"/>
              </a:cubicBezTo>
              <a:cubicBezTo>
                <a:pt x="1120" y="136"/>
                <a:pt x="1120" y="136"/>
                <a:pt x="1120" y="137"/>
              </a:cubicBezTo>
              <a:cubicBezTo>
                <a:pt x="1120" y="138"/>
                <a:pt x="1120" y="138"/>
                <a:pt x="1120" y="138"/>
              </a:cubicBezTo>
              <a:cubicBezTo>
                <a:pt x="1120" y="138"/>
                <a:pt x="1121" y="139"/>
                <a:pt x="1121" y="140"/>
              </a:cubicBezTo>
              <a:cubicBezTo>
                <a:pt x="1122" y="142"/>
                <a:pt x="1123" y="144"/>
                <a:pt x="1123" y="146"/>
              </a:cubicBezTo>
              <a:cubicBezTo>
                <a:pt x="1124" y="146"/>
                <a:pt x="1124" y="147"/>
                <a:pt x="1124" y="147"/>
              </a:cubicBezTo>
              <a:cubicBezTo>
                <a:pt x="1123" y="148"/>
                <a:pt x="1122" y="148"/>
                <a:pt x="1120" y="148"/>
              </a:cubicBezTo>
              <a:cubicBezTo>
                <a:pt x="1108" y="148"/>
                <a:pt x="1108" y="148"/>
                <a:pt x="1108" y="148"/>
              </a:cubicBezTo>
              <a:cubicBezTo>
                <a:pt x="1082" y="149"/>
                <a:pt x="1082" y="149"/>
                <a:pt x="1082" y="149"/>
              </a:cubicBezTo>
              <a:cubicBezTo>
                <a:pt x="1079" y="149"/>
                <a:pt x="1079" y="149"/>
                <a:pt x="1079" y="149"/>
              </a:cubicBezTo>
              <a:cubicBezTo>
                <a:pt x="1079" y="152"/>
                <a:pt x="1079" y="152"/>
                <a:pt x="1079" y="152"/>
              </a:cubicBezTo>
              <a:cubicBezTo>
                <a:pt x="1080" y="165"/>
                <a:pt x="1080" y="165"/>
                <a:pt x="1080" y="165"/>
              </a:cubicBezTo>
              <a:cubicBezTo>
                <a:pt x="1080" y="168"/>
                <a:pt x="1080" y="168"/>
                <a:pt x="1080" y="168"/>
              </a:cubicBezTo>
              <a:cubicBezTo>
                <a:pt x="1083" y="168"/>
                <a:pt x="1083" y="168"/>
                <a:pt x="1083" y="168"/>
              </a:cubicBezTo>
              <a:cubicBezTo>
                <a:pt x="1129" y="169"/>
                <a:pt x="1129" y="169"/>
                <a:pt x="1129" y="169"/>
              </a:cubicBezTo>
              <a:cubicBezTo>
                <a:pt x="1153" y="170"/>
                <a:pt x="1153" y="170"/>
                <a:pt x="1153" y="170"/>
              </a:cubicBezTo>
              <a:cubicBezTo>
                <a:pt x="1165" y="170"/>
                <a:pt x="1165" y="170"/>
                <a:pt x="1165" y="170"/>
              </a:cubicBezTo>
              <a:cubicBezTo>
                <a:pt x="1168" y="170"/>
                <a:pt x="1172" y="170"/>
                <a:pt x="1176" y="170"/>
              </a:cubicBezTo>
              <a:cubicBezTo>
                <a:pt x="1180" y="170"/>
                <a:pt x="1184" y="171"/>
                <a:pt x="1188" y="171"/>
              </a:cubicBezTo>
              <a:cubicBezTo>
                <a:pt x="1190" y="171"/>
                <a:pt x="1192" y="171"/>
                <a:pt x="1194" y="170"/>
              </a:cubicBezTo>
              <a:cubicBezTo>
                <a:pt x="1195" y="170"/>
                <a:pt x="1195" y="170"/>
                <a:pt x="1195" y="170"/>
              </a:cubicBezTo>
              <a:cubicBezTo>
                <a:pt x="1195" y="170"/>
                <a:pt x="1196" y="170"/>
                <a:pt x="1196" y="170"/>
              </a:cubicBezTo>
              <a:cubicBezTo>
                <a:pt x="1196" y="170"/>
                <a:pt x="1196" y="170"/>
                <a:pt x="1197" y="169"/>
              </a:cubicBezTo>
              <a:cubicBezTo>
                <a:pt x="1197" y="169"/>
                <a:pt x="1197" y="169"/>
                <a:pt x="1197" y="169"/>
              </a:cubicBezTo>
              <a:cubicBezTo>
                <a:pt x="1197" y="169"/>
                <a:pt x="1198" y="168"/>
                <a:pt x="1198" y="168"/>
              </a:cubicBezTo>
              <a:cubicBezTo>
                <a:pt x="1198" y="167"/>
                <a:pt x="1198" y="167"/>
                <a:pt x="1198" y="166"/>
              </a:cubicBezTo>
              <a:cubicBezTo>
                <a:pt x="1199" y="165"/>
                <a:pt x="1199" y="164"/>
                <a:pt x="1199" y="163"/>
              </a:cubicBezTo>
              <a:cubicBezTo>
                <a:pt x="1200" y="155"/>
                <a:pt x="1200" y="147"/>
                <a:pt x="1200" y="139"/>
              </a:cubicBezTo>
              <a:cubicBezTo>
                <a:pt x="1200" y="131"/>
                <a:pt x="1200" y="123"/>
                <a:pt x="1198" y="115"/>
              </a:cubicBezTo>
              <a:cubicBezTo>
                <a:pt x="1198" y="114"/>
                <a:pt x="1198" y="113"/>
                <a:pt x="1197" y="112"/>
              </a:cubicBezTo>
              <a:cubicBezTo>
                <a:pt x="1197" y="111"/>
                <a:pt x="1196" y="110"/>
                <a:pt x="1195" y="109"/>
              </a:cubicBezTo>
              <a:cubicBezTo>
                <a:pt x="1195" y="109"/>
                <a:pt x="1193" y="109"/>
                <a:pt x="1193" y="109"/>
              </a:cubicBezTo>
              <a:cubicBezTo>
                <a:pt x="1190" y="108"/>
                <a:pt x="1188" y="108"/>
                <a:pt x="1186" y="108"/>
              </a:cubicBezTo>
              <a:cubicBezTo>
                <a:pt x="1182" y="109"/>
                <a:pt x="1178" y="110"/>
                <a:pt x="1176" y="110"/>
              </a:cubicBezTo>
              <a:cubicBezTo>
                <a:pt x="1176" y="109"/>
                <a:pt x="1177" y="108"/>
                <a:pt x="1178" y="107"/>
              </a:cubicBezTo>
              <a:cubicBezTo>
                <a:pt x="1180" y="105"/>
                <a:pt x="1183" y="102"/>
                <a:pt x="1186" y="99"/>
              </a:cubicBezTo>
              <a:cubicBezTo>
                <a:pt x="1192" y="94"/>
                <a:pt x="1198" y="89"/>
                <a:pt x="1204" y="84"/>
              </a:cubicBezTo>
              <a:cubicBezTo>
                <a:pt x="1210" y="79"/>
                <a:pt x="1216" y="74"/>
                <a:pt x="1222" y="69"/>
              </a:cubicBezTo>
              <a:cubicBezTo>
                <a:pt x="1239" y="53"/>
                <a:pt x="1239" y="53"/>
                <a:pt x="1239" y="53"/>
              </a:cubicBezTo>
              <a:cubicBezTo>
                <a:pt x="1257" y="38"/>
                <a:pt x="1257" y="38"/>
                <a:pt x="1257" y="38"/>
              </a:cubicBezTo>
              <a:cubicBezTo>
                <a:pt x="1265" y="30"/>
                <a:pt x="1265" y="30"/>
                <a:pt x="1265" y="30"/>
              </a:cubicBezTo>
              <a:cubicBezTo>
                <a:pt x="1268" y="27"/>
                <a:pt x="1271" y="24"/>
                <a:pt x="1274" y="21"/>
              </a:cubicBezTo>
              <a:cubicBezTo>
                <a:pt x="1279" y="16"/>
                <a:pt x="1285" y="11"/>
                <a:pt x="1291" y="8"/>
              </a:cubicBezTo>
              <a:cubicBezTo>
                <a:pt x="1294" y="7"/>
                <a:pt x="1297" y="6"/>
                <a:pt x="1300" y="8"/>
              </a:cubicBezTo>
              <a:cubicBezTo>
                <a:pt x="1303" y="9"/>
                <a:pt x="1307" y="11"/>
                <a:pt x="1310" y="13"/>
              </a:cubicBezTo>
              <a:cubicBezTo>
                <a:pt x="1321" y="22"/>
                <a:pt x="1332" y="35"/>
                <a:pt x="1345" y="44"/>
              </a:cubicBezTo>
              <a:cubicBezTo>
                <a:pt x="1357" y="53"/>
                <a:pt x="1370" y="62"/>
                <a:pt x="1382" y="72"/>
              </a:cubicBezTo>
              <a:cubicBezTo>
                <a:pt x="1388" y="77"/>
                <a:pt x="1395" y="81"/>
                <a:pt x="1401" y="86"/>
              </a:cubicBezTo>
              <a:cubicBezTo>
                <a:pt x="1407" y="90"/>
                <a:pt x="1414" y="95"/>
                <a:pt x="1419" y="99"/>
              </a:cubicBezTo>
              <a:cubicBezTo>
                <a:pt x="1417" y="100"/>
                <a:pt x="1416" y="100"/>
                <a:pt x="1415" y="100"/>
              </a:cubicBezTo>
              <a:cubicBezTo>
                <a:pt x="1411" y="101"/>
                <a:pt x="1407" y="102"/>
                <a:pt x="1403" y="102"/>
              </a:cubicBezTo>
              <a:cubicBezTo>
                <a:pt x="1399" y="103"/>
                <a:pt x="1396" y="103"/>
                <a:pt x="1391" y="104"/>
              </a:cubicBezTo>
              <a:cubicBezTo>
                <a:pt x="1391" y="104"/>
                <a:pt x="1391" y="105"/>
                <a:pt x="1390" y="105"/>
              </a:cubicBezTo>
              <a:cubicBezTo>
                <a:pt x="1390" y="105"/>
                <a:pt x="1390" y="105"/>
                <a:pt x="1390" y="105"/>
              </a:cubicBezTo>
              <a:cubicBezTo>
                <a:pt x="1389" y="105"/>
                <a:pt x="1389" y="105"/>
                <a:pt x="1388" y="106"/>
              </a:cubicBezTo>
              <a:cubicBezTo>
                <a:pt x="1388" y="106"/>
                <a:pt x="1388" y="107"/>
                <a:pt x="1388" y="107"/>
              </a:cubicBezTo>
              <a:cubicBezTo>
                <a:pt x="1388" y="108"/>
                <a:pt x="1388" y="108"/>
                <a:pt x="1388" y="109"/>
              </a:cubicBezTo>
              <a:cubicBezTo>
                <a:pt x="1388" y="109"/>
                <a:pt x="1388" y="109"/>
                <a:pt x="1388" y="109"/>
              </a:cubicBezTo>
              <a:cubicBezTo>
                <a:pt x="1388" y="112"/>
                <a:pt x="1388" y="112"/>
                <a:pt x="1388" y="112"/>
              </a:cubicBezTo>
              <a:cubicBezTo>
                <a:pt x="1388" y="118"/>
                <a:pt x="1388" y="118"/>
                <a:pt x="1388" y="118"/>
              </a:cubicBezTo>
              <a:cubicBezTo>
                <a:pt x="1389" y="134"/>
                <a:pt x="1390" y="149"/>
                <a:pt x="1392" y="164"/>
              </a:cubicBezTo>
              <a:cubicBezTo>
                <a:pt x="1382" y="164"/>
                <a:pt x="1382" y="164"/>
                <a:pt x="1382" y="164"/>
              </a:cubicBezTo>
              <a:cubicBezTo>
                <a:pt x="1372" y="165"/>
                <a:pt x="1363" y="165"/>
                <a:pt x="1353" y="165"/>
              </a:cubicBezTo>
              <a:cubicBezTo>
                <a:pt x="1353" y="165"/>
                <a:pt x="1352" y="165"/>
                <a:pt x="1352" y="165"/>
              </a:cubicBezTo>
              <a:cubicBezTo>
                <a:pt x="1344" y="165"/>
                <a:pt x="1337" y="164"/>
                <a:pt x="1329" y="164"/>
              </a:cubicBezTo>
              <a:cubicBezTo>
                <a:pt x="1323" y="163"/>
                <a:pt x="1323" y="163"/>
                <a:pt x="1323" y="163"/>
              </a:cubicBezTo>
              <a:cubicBezTo>
                <a:pt x="1320" y="163"/>
                <a:pt x="1320" y="163"/>
                <a:pt x="1320" y="163"/>
              </a:cubicBezTo>
              <a:cubicBezTo>
                <a:pt x="1319" y="163"/>
                <a:pt x="1319" y="163"/>
                <a:pt x="1319" y="163"/>
              </a:cubicBezTo>
              <a:cubicBezTo>
                <a:pt x="1319" y="163"/>
                <a:pt x="1319" y="162"/>
                <a:pt x="1319" y="162"/>
              </a:cubicBezTo>
              <a:cubicBezTo>
                <a:pt x="1319" y="161"/>
                <a:pt x="1319" y="160"/>
                <a:pt x="1319" y="159"/>
              </a:cubicBezTo>
              <a:cubicBezTo>
                <a:pt x="1319" y="157"/>
                <a:pt x="1319" y="156"/>
                <a:pt x="1318" y="154"/>
              </a:cubicBezTo>
              <a:cubicBezTo>
                <a:pt x="1318" y="138"/>
                <a:pt x="1318" y="123"/>
                <a:pt x="1318" y="107"/>
              </a:cubicBezTo>
              <a:cubicBezTo>
                <a:pt x="1318" y="104"/>
                <a:pt x="1318" y="104"/>
                <a:pt x="1318" y="104"/>
              </a:cubicBezTo>
              <a:cubicBezTo>
                <a:pt x="1315" y="104"/>
                <a:pt x="1315" y="104"/>
                <a:pt x="1315" y="104"/>
              </a:cubicBezTo>
              <a:cubicBezTo>
                <a:pt x="1267" y="104"/>
                <a:pt x="1267" y="104"/>
                <a:pt x="1267" y="104"/>
              </a:cubicBezTo>
              <a:cubicBezTo>
                <a:pt x="1264" y="104"/>
                <a:pt x="1264" y="104"/>
                <a:pt x="1264" y="104"/>
              </a:cubicBezTo>
              <a:cubicBezTo>
                <a:pt x="1264" y="107"/>
                <a:pt x="1264" y="107"/>
                <a:pt x="1264" y="107"/>
              </a:cubicBezTo>
              <a:cubicBezTo>
                <a:pt x="1264" y="170"/>
                <a:pt x="1264" y="170"/>
                <a:pt x="1264" y="170"/>
              </a:cubicBezTo>
              <a:cubicBezTo>
                <a:pt x="1264" y="173"/>
                <a:pt x="1264" y="173"/>
                <a:pt x="1264" y="173"/>
              </a:cubicBezTo>
              <a:cubicBezTo>
                <a:pt x="1267" y="173"/>
                <a:pt x="1267" y="173"/>
                <a:pt x="1267" y="173"/>
              </a:cubicBezTo>
              <a:cubicBezTo>
                <a:pt x="1296" y="172"/>
                <a:pt x="1325" y="172"/>
                <a:pt x="1354" y="171"/>
              </a:cubicBezTo>
              <a:cubicBezTo>
                <a:pt x="1361" y="171"/>
                <a:pt x="1368" y="172"/>
                <a:pt x="1375" y="172"/>
              </a:cubicBezTo>
              <a:cubicBezTo>
                <a:pt x="1379" y="172"/>
                <a:pt x="1383" y="172"/>
                <a:pt x="1387" y="172"/>
              </a:cubicBezTo>
              <a:cubicBezTo>
                <a:pt x="1389" y="171"/>
                <a:pt x="1391" y="171"/>
                <a:pt x="1393" y="171"/>
              </a:cubicBezTo>
              <a:cubicBezTo>
                <a:pt x="1394" y="171"/>
                <a:pt x="1394" y="171"/>
                <a:pt x="1395" y="171"/>
              </a:cubicBezTo>
              <a:cubicBezTo>
                <a:pt x="1395" y="171"/>
                <a:pt x="1395" y="171"/>
                <a:pt x="1396" y="171"/>
              </a:cubicBezTo>
              <a:cubicBezTo>
                <a:pt x="1396" y="171"/>
                <a:pt x="1397" y="171"/>
                <a:pt x="1398" y="170"/>
              </a:cubicBezTo>
              <a:cubicBezTo>
                <a:pt x="1398" y="170"/>
                <a:pt x="1398" y="170"/>
                <a:pt x="1398" y="170"/>
              </a:cubicBezTo>
              <a:cubicBezTo>
                <a:pt x="1411" y="169"/>
                <a:pt x="1411" y="169"/>
                <a:pt x="1411" y="169"/>
              </a:cubicBezTo>
              <a:cubicBezTo>
                <a:pt x="1418" y="169"/>
                <a:pt x="1418" y="169"/>
                <a:pt x="1418" y="169"/>
              </a:cubicBezTo>
              <a:cubicBezTo>
                <a:pt x="1420" y="169"/>
                <a:pt x="1423" y="170"/>
                <a:pt x="1426" y="169"/>
              </a:cubicBezTo>
              <a:cubicBezTo>
                <a:pt x="1426" y="169"/>
                <a:pt x="1427" y="168"/>
                <a:pt x="1427" y="168"/>
              </a:cubicBezTo>
              <a:cubicBezTo>
                <a:pt x="1427" y="168"/>
                <a:pt x="1428" y="167"/>
                <a:pt x="1428" y="167"/>
              </a:cubicBezTo>
              <a:cubicBezTo>
                <a:pt x="1429" y="165"/>
                <a:pt x="1429" y="165"/>
                <a:pt x="1429" y="165"/>
              </a:cubicBezTo>
              <a:cubicBezTo>
                <a:pt x="1432" y="163"/>
                <a:pt x="1432" y="163"/>
                <a:pt x="1432" y="163"/>
              </a:cubicBezTo>
              <a:cubicBezTo>
                <a:pt x="1433" y="161"/>
                <a:pt x="1435" y="159"/>
                <a:pt x="1436" y="157"/>
              </a:cubicBezTo>
              <a:cubicBezTo>
                <a:pt x="1439" y="154"/>
                <a:pt x="1443" y="150"/>
                <a:pt x="1446" y="148"/>
              </a:cubicBezTo>
              <a:cubicBezTo>
                <a:pt x="1448" y="146"/>
                <a:pt x="1450" y="145"/>
                <a:pt x="1452" y="144"/>
              </a:cubicBezTo>
              <a:cubicBezTo>
                <a:pt x="1452" y="144"/>
                <a:pt x="1452" y="144"/>
                <a:pt x="1452" y="144"/>
              </a:cubicBezTo>
              <a:cubicBezTo>
                <a:pt x="1450" y="147"/>
                <a:pt x="1447" y="150"/>
                <a:pt x="1445" y="154"/>
              </a:cubicBezTo>
              <a:cubicBezTo>
                <a:pt x="1444" y="155"/>
                <a:pt x="1444" y="156"/>
                <a:pt x="1443" y="157"/>
              </a:cubicBezTo>
              <a:cubicBezTo>
                <a:pt x="1443" y="158"/>
                <a:pt x="1442" y="158"/>
                <a:pt x="1442" y="159"/>
              </a:cubicBezTo>
              <a:cubicBezTo>
                <a:pt x="1442" y="160"/>
                <a:pt x="1442" y="160"/>
                <a:pt x="1442" y="162"/>
              </a:cubicBezTo>
              <a:cubicBezTo>
                <a:pt x="1442" y="162"/>
                <a:pt x="1442" y="162"/>
                <a:pt x="1442" y="163"/>
              </a:cubicBezTo>
              <a:cubicBezTo>
                <a:pt x="1443" y="163"/>
                <a:pt x="1443" y="163"/>
                <a:pt x="1443" y="163"/>
              </a:cubicBezTo>
              <a:cubicBezTo>
                <a:pt x="1443" y="163"/>
                <a:pt x="1443" y="164"/>
                <a:pt x="1443" y="164"/>
              </a:cubicBezTo>
              <a:cubicBezTo>
                <a:pt x="1444" y="164"/>
                <a:pt x="1445" y="164"/>
                <a:pt x="1446" y="164"/>
              </a:cubicBezTo>
              <a:cubicBezTo>
                <a:pt x="1447" y="164"/>
                <a:pt x="1447" y="163"/>
                <a:pt x="1448" y="163"/>
              </a:cubicBezTo>
              <a:cubicBezTo>
                <a:pt x="1449" y="162"/>
                <a:pt x="1450" y="161"/>
                <a:pt x="1451" y="161"/>
              </a:cubicBezTo>
              <a:cubicBezTo>
                <a:pt x="1454" y="158"/>
                <a:pt x="1457" y="154"/>
                <a:pt x="1460" y="152"/>
              </a:cubicBezTo>
              <a:cubicBezTo>
                <a:pt x="1457" y="157"/>
                <a:pt x="1457" y="157"/>
                <a:pt x="1457" y="157"/>
              </a:cubicBezTo>
              <a:cubicBezTo>
                <a:pt x="1457" y="158"/>
                <a:pt x="1456" y="159"/>
                <a:pt x="1456" y="161"/>
              </a:cubicBezTo>
              <a:cubicBezTo>
                <a:pt x="1455" y="161"/>
                <a:pt x="1455" y="162"/>
                <a:pt x="1455" y="163"/>
              </a:cubicBezTo>
              <a:cubicBezTo>
                <a:pt x="1455" y="164"/>
                <a:pt x="1455" y="165"/>
                <a:pt x="1456" y="166"/>
              </a:cubicBezTo>
              <a:cubicBezTo>
                <a:pt x="1456" y="166"/>
                <a:pt x="1457" y="167"/>
                <a:pt x="1458" y="167"/>
              </a:cubicBezTo>
              <a:cubicBezTo>
                <a:pt x="1459" y="168"/>
                <a:pt x="1459" y="168"/>
                <a:pt x="1460" y="168"/>
              </a:cubicBezTo>
              <a:cubicBezTo>
                <a:pt x="1461" y="168"/>
                <a:pt x="1463" y="168"/>
                <a:pt x="1464" y="168"/>
              </a:cubicBezTo>
              <a:cubicBezTo>
                <a:pt x="1469" y="167"/>
                <a:pt x="1473" y="166"/>
                <a:pt x="1478" y="165"/>
              </a:cubicBezTo>
              <a:cubicBezTo>
                <a:pt x="1488" y="163"/>
                <a:pt x="1497" y="161"/>
                <a:pt x="1506" y="160"/>
              </a:cubicBezTo>
              <a:cubicBezTo>
                <a:pt x="1516" y="159"/>
                <a:pt x="1526" y="159"/>
                <a:pt x="1535" y="159"/>
              </a:cubicBezTo>
              <a:cubicBezTo>
                <a:pt x="1573" y="160"/>
                <a:pt x="1612" y="163"/>
                <a:pt x="1650" y="166"/>
              </a:cubicBezTo>
              <a:cubicBezTo>
                <a:pt x="1612" y="162"/>
                <a:pt x="1574" y="158"/>
                <a:pt x="1535" y="157"/>
              </a:cubicBezTo>
              <a:close/>
              <a:moveTo>
                <a:pt x="1045" y="74"/>
              </a:moveTo>
              <a:cubicBezTo>
                <a:pt x="1045" y="74"/>
                <a:pt x="1045" y="74"/>
                <a:pt x="1045" y="74"/>
              </a:cubicBezTo>
              <a:cubicBezTo>
                <a:pt x="1046" y="74"/>
                <a:pt x="1046" y="74"/>
                <a:pt x="1046" y="74"/>
              </a:cubicBezTo>
              <a:cubicBezTo>
                <a:pt x="1045" y="74"/>
                <a:pt x="1045" y="75"/>
                <a:pt x="1045" y="74"/>
              </a:cubicBezTo>
              <a:close/>
              <a:moveTo>
                <a:pt x="1081" y="25"/>
              </a:moveTo>
              <a:cubicBezTo>
                <a:pt x="1081" y="25"/>
                <a:pt x="1081" y="25"/>
                <a:pt x="1081" y="25"/>
              </a:cubicBezTo>
              <a:cubicBezTo>
                <a:pt x="1081" y="25"/>
                <a:pt x="1081" y="25"/>
                <a:pt x="1081" y="25"/>
              </a:cubicBezTo>
              <a:cubicBezTo>
                <a:pt x="1081" y="25"/>
                <a:pt x="1081" y="25"/>
                <a:pt x="1081" y="25"/>
              </a:cubicBezTo>
              <a:close/>
              <a:moveTo>
                <a:pt x="1084" y="30"/>
              </a:moveTo>
              <a:cubicBezTo>
                <a:pt x="1084" y="30"/>
                <a:pt x="1084" y="30"/>
                <a:pt x="1084" y="30"/>
              </a:cubicBezTo>
              <a:cubicBezTo>
                <a:pt x="1084" y="30"/>
                <a:pt x="1084" y="30"/>
                <a:pt x="1084" y="30"/>
              </a:cubicBezTo>
              <a:close/>
              <a:moveTo>
                <a:pt x="1084" y="30"/>
              </a:moveTo>
              <a:cubicBezTo>
                <a:pt x="1084" y="30"/>
                <a:pt x="1084" y="30"/>
                <a:pt x="1084" y="30"/>
              </a:cubicBezTo>
              <a:cubicBezTo>
                <a:pt x="1084" y="30"/>
                <a:pt x="1084" y="30"/>
                <a:pt x="1084" y="30"/>
              </a:cubicBezTo>
              <a:cubicBezTo>
                <a:pt x="1085" y="30"/>
                <a:pt x="1085" y="30"/>
                <a:pt x="1085" y="30"/>
              </a:cubicBezTo>
              <a:cubicBezTo>
                <a:pt x="1085" y="30"/>
                <a:pt x="1084" y="30"/>
                <a:pt x="1084" y="30"/>
              </a:cubicBezTo>
              <a:close/>
              <a:moveTo>
                <a:pt x="1123" y="130"/>
              </a:moveTo>
              <a:cubicBezTo>
                <a:pt x="1123" y="130"/>
                <a:pt x="1123" y="130"/>
                <a:pt x="1123" y="130"/>
              </a:cubicBezTo>
              <a:cubicBezTo>
                <a:pt x="1123" y="130"/>
                <a:pt x="1123" y="130"/>
                <a:pt x="1123" y="130"/>
              </a:cubicBezTo>
              <a:cubicBezTo>
                <a:pt x="1123" y="130"/>
                <a:pt x="1123" y="130"/>
                <a:pt x="1123" y="130"/>
              </a:cubicBezTo>
              <a:cubicBezTo>
                <a:pt x="1123" y="130"/>
                <a:pt x="1123" y="130"/>
                <a:pt x="1123" y="130"/>
              </a:cubicBezTo>
              <a:close/>
              <a:moveTo>
                <a:pt x="1270" y="167"/>
              </a:moveTo>
              <a:cubicBezTo>
                <a:pt x="1270" y="110"/>
                <a:pt x="1270" y="110"/>
                <a:pt x="1270" y="110"/>
              </a:cubicBezTo>
              <a:cubicBezTo>
                <a:pt x="1312" y="110"/>
                <a:pt x="1312" y="110"/>
                <a:pt x="1312" y="110"/>
              </a:cubicBezTo>
              <a:cubicBezTo>
                <a:pt x="1312" y="125"/>
                <a:pt x="1312" y="139"/>
                <a:pt x="1312" y="154"/>
              </a:cubicBezTo>
              <a:cubicBezTo>
                <a:pt x="1313" y="156"/>
                <a:pt x="1313" y="158"/>
                <a:pt x="1313" y="160"/>
              </a:cubicBezTo>
              <a:cubicBezTo>
                <a:pt x="1313" y="161"/>
                <a:pt x="1313" y="162"/>
                <a:pt x="1313" y="163"/>
              </a:cubicBezTo>
              <a:cubicBezTo>
                <a:pt x="1313" y="164"/>
                <a:pt x="1314" y="164"/>
                <a:pt x="1314" y="165"/>
              </a:cubicBezTo>
              <a:cubicBezTo>
                <a:pt x="1314" y="165"/>
                <a:pt x="1314" y="165"/>
                <a:pt x="1314" y="166"/>
              </a:cubicBezTo>
              <a:cubicBezTo>
                <a:pt x="1299" y="166"/>
                <a:pt x="1284" y="167"/>
                <a:pt x="1270" y="167"/>
              </a:cubicBezTo>
              <a:close/>
            </a:path>
          </a:pathLst>
        </a:custGeom>
        <a:solidFill>
          <a:schemeClr val="accent4"/>
        </a:solidFill>
        <a:ln>
          <a:noFill/>
        </a:ln>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486835</xdr:colOff>
      <xdr:row>0</xdr:row>
      <xdr:rowOff>126996</xdr:rowOff>
    </xdr:from>
    <xdr:to>
      <xdr:col>15</xdr:col>
      <xdr:colOff>944030</xdr:colOff>
      <xdr:row>2</xdr:row>
      <xdr:rowOff>27195</xdr:rowOff>
    </xdr:to>
    <xdr:sp macro="" textlink="">
      <xdr:nvSpPr>
        <xdr:cNvPr id="2" name="Kopfzeile Grafik" descr="Line drawing of tree and house" title="Budget Artwork">
          <a:extLst>
            <a:ext uri="{FF2B5EF4-FFF2-40B4-BE49-F238E27FC236}">
              <a16:creationId xmlns:a16="http://schemas.microsoft.com/office/drawing/2014/main" id="{00000000-0008-0000-0200-000002000000}"/>
            </a:ext>
          </a:extLst>
        </xdr:cNvPr>
        <xdr:cNvSpPr>
          <a:spLocks noChangeAspect="1" noEditPoints="1"/>
        </xdr:cNvSpPr>
      </xdr:nvSpPr>
      <xdr:spPr bwMode="auto">
        <a:xfrm>
          <a:off x="7768168" y="126996"/>
          <a:ext cx="5590112" cy="588116"/>
        </a:xfrm>
        <a:custGeom>
          <a:avLst/>
          <a:gdLst>
            <a:gd name="T0" fmla="*/ 1465 w 1650"/>
            <a:gd name="T1" fmla="*/ 151 h 173"/>
            <a:gd name="T2" fmla="*/ 1448 w 1650"/>
            <a:gd name="T3" fmla="*/ 156 h 173"/>
            <a:gd name="T4" fmla="*/ 1454 w 1650"/>
            <a:gd name="T5" fmla="*/ 139 h 173"/>
            <a:gd name="T6" fmla="*/ 1424 w 1650"/>
            <a:gd name="T7" fmla="*/ 164 h 173"/>
            <a:gd name="T8" fmla="*/ 1422 w 1650"/>
            <a:gd name="T9" fmla="*/ 105 h 173"/>
            <a:gd name="T10" fmla="*/ 1348 w 1650"/>
            <a:gd name="T11" fmla="*/ 39 h 173"/>
            <a:gd name="T12" fmla="*/ 1200 w 1650"/>
            <a:gd name="T13" fmla="*/ 80 h 173"/>
            <a:gd name="T14" fmla="*/ 1175 w 1650"/>
            <a:gd name="T15" fmla="*/ 116 h 173"/>
            <a:gd name="T16" fmla="*/ 1188 w 1650"/>
            <a:gd name="T17" fmla="*/ 165 h 173"/>
            <a:gd name="T18" fmla="*/ 1127 w 1650"/>
            <a:gd name="T19" fmla="*/ 153 h 173"/>
            <a:gd name="T20" fmla="*/ 1126 w 1650"/>
            <a:gd name="T21" fmla="*/ 136 h 173"/>
            <a:gd name="T22" fmla="*/ 1128 w 1650"/>
            <a:gd name="T23" fmla="*/ 127 h 173"/>
            <a:gd name="T24" fmla="*/ 1123 w 1650"/>
            <a:gd name="T25" fmla="*/ 110 h 173"/>
            <a:gd name="T26" fmla="*/ 1108 w 1650"/>
            <a:gd name="T27" fmla="*/ 85 h 173"/>
            <a:gd name="T28" fmla="*/ 1110 w 1650"/>
            <a:gd name="T29" fmla="*/ 72 h 173"/>
            <a:gd name="T30" fmla="*/ 1092 w 1650"/>
            <a:gd name="T31" fmla="*/ 38 h 173"/>
            <a:gd name="T32" fmla="*/ 1085 w 1650"/>
            <a:gd name="T33" fmla="*/ 32 h 173"/>
            <a:gd name="T34" fmla="*/ 1078 w 1650"/>
            <a:gd name="T35" fmla="*/ 12 h 173"/>
            <a:gd name="T36" fmla="*/ 1071 w 1650"/>
            <a:gd name="T37" fmla="*/ 13 h 173"/>
            <a:gd name="T38" fmla="*/ 1057 w 1650"/>
            <a:gd name="T39" fmla="*/ 36 h 173"/>
            <a:gd name="T40" fmla="*/ 1058 w 1650"/>
            <a:gd name="T41" fmla="*/ 44 h 173"/>
            <a:gd name="T42" fmla="*/ 1040 w 1650"/>
            <a:gd name="T43" fmla="*/ 72 h 173"/>
            <a:gd name="T44" fmla="*/ 1041 w 1650"/>
            <a:gd name="T45" fmla="*/ 80 h 173"/>
            <a:gd name="T46" fmla="*/ 1036 w 1650"/>
            <a:gd name="T47" fmla="*/ 100 h 173"/>
            <a:gd name="T48" fmla="*/ 1031 w 1650"/>
            <a:gd name="T49" fmla="*/ 106 h 173"/>
            <a:gd name="T50" fmla="*/ 1028 w 1650"/>
            <a:gd name="T51" fmla="*/ 133 h 173"/>
            <a:gd name="T52" fmla="*/ 1022 w 1650"/>
            <a:gd name="T53" fmla="*/ 149 h 173"/>
            <a:gd name="T54" fmla="*/ 534 w 1650"/>
            <a:gd name="T55" fmla="*/ 125 h 173"/>
            <a:gd name="T56" fmla="*/ 467 w 1650"/>
            <a:gd name="T57" fmla="*/ 128 h 173"/>
            <a:gd name="T58" fmla="*/ 1042 w 1650"/>
            <a:gd name="T59" fmla="*/ 148 h 173"/>
            <a:gd name="T60" fmla="*/ 1034 w 1650"/>
            <a:gd name="T61" fmla="*/ 134 h 173"/>
            <a:gd name="T62" fmla="*/ 1038 w 1650"/>
            <a:gd name="T63" fmla="*/ 107 h 173"/>
            <a:gd name="T64" fmla="*/ 1043 w 1650"/>
            <a:gd name="T65" fmla="*/ 102 h 173"/>
            <a:gd name="T66" fmla="*/ 1050 w 1650"/>
            <a:gd name="T67" fmla="*/ 80 h 173"/>
            <a:gd name="T68" fmla="*/ 1048 w 1650"/>
            <a:gd name="T69" fmla="*/ 71 h 173"/>
            <a:gd name="T70" fmla="*/ 1065 w 1650"/>
            <a:gd name="T71" fmla="*/ 44 h 173"/>
            <a:gd name="T72" fmla="*/ 1065 w 1650"/>
            <a:gd name="T73" fmla="*/ 36 h 173"/>
            <a:gd name="T74" fmla="*/ 1078 w 1650"/>
            <a:gd name="T75" fmla="*/ 25 h 173"/>
            <a:gd name="T76" fmla="*/ 1084 w 1650"/>
            <a:gd name="T77" fmla="*/ 38 h 173"/>
            <a:gd name="T78" fmla="*/ 1104 w 1650"/>
            <a:gd name="T79" fmla="*/ 75 h 173"/>
            <a:gd name="T80" fmla="*/ 1103 w 1650"/>
            <a:gd name="T81" fmla="*/ 87 h 173"/>
            <a:gd name="T82" fmla="*/ 1114 w 1650"/>
            <a:gd name="T83" fmla="*/ 117 h 173"/>
            <a:gd name="T84" fmla="*/ 1122 w 1650"/>
            <a:gd name="T85" fmla="*/ 128 h 173"/>
            <a:gd name="T86" fmla="*/ 1124 w 1650"/>
            <a:gd name="T87" fmla="*/ 147 h 173"/>
            <a:gd name="T88" fmla="*/ 1129 w 1650"/>
            <a:gd name="T89" fmla="*/ 169 h 173"/>
            <a:gd name="T90" fmla="*/ 1197 w 1650"/>
            <a:gd name="T91" fmla="*/ 169 h 173"/>
            <a:gd name="T92" fmla="*/ 1186 w 1650"/>
            <a:gd name="T93" fmla="*/ 108 h 173"/>
            <a:gd name="T94" fmla="*/ 1274 w 1650"/>
            <a:gd name="T95" fmla="*/ 21 h 173"/>
            <a:gd name="T96" fmla="*/ 1403 w 1650"/>
            <a:gd name="T97" fmla="*/ 102 h 173"/>
            <a:gd name="T98" fmla="*/ 1388 w 1650"/>
            <a:gd name="T99" fmla="*/ 118 h 173"/>
            <a:gd name="T100" fmla="*/ 1319 w 1650"/>
            <a:gd name="T101" fmla="*/ 162 h 173"/>
            <a:gd name="T102" fmla="*/ 1264 w 1650"/>
            <a:gd name="T103" fmla="*/ 170 h 173"/>
            <a:gd name="T104" fmla="*/ 1398 w 1650"/>
            <a:gd name="T105" fmla="*/ 170 h 173"/>
            <a:gd name="T106" fmla="*/ 1436 w 1650"/>
            <a:gd name="T107" fmla="*/ 157 h 173"/>
            <a:gd name="T108" fmla="*/ 1443 w 1650"/>
            <a:gd name="T109" fmla="*/ 163 h 173"/>
            <a:gd name="T110" fmla="*/ 1456 w 1650"/>
            <a:gd name="T111" fmla="*/ 166 h 173"/>
            <a:gd name="T112" fmla="*/ 1045 w 1650"/>
            <a:gd name="T113" fmla="*/ 74 h 173"/>
            <a:gd name="T114" fmla="*/ 1084 w 1650"/>
            <a:gd name="T115" fmla="*/ 30 h 173"/>
            <a:gd name="T116" fmla="*/ 1123 w 1650"/>
            <a:gd name="T117" fmla="*/ 130 h 173"/>
            <a:gd name="T118" fmla="*/ 1314 w 1650"/>
            <a:gd name="T119" fmla="*/ 16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50" h="173">
              <a:moveTo>
                <a:pt x="1535" y="157"/>
              </a:moveTo>
              <a:cubicBezTo>
                <a:pt x="1526" y="157"/>
                <a:pt x="1516" y="157"/>
                <a:pt x="1506" y="158"/>
              </a:cubicBezTo>
              <a:cubicBezTo>
                <a:pt x="1497" y="159"/>
                <a:pt x="1487" y="160"/>
                <a:pt x="1478" y="162"/>
              </a:cubicBezTo>
              <a:cubicBezTo>
                <a:pt x="1473" y="163"/>
                <a:pt x="1468" y="164"/>
                <a:pt x="1464" y="165"/>
              </a:cubicBezTo>
              <a:cubicBezTo>
                <a:pt x="1461" y="165"/>
                <a:pt x="1459" y="165"/>
                <a:pt x="1458" y="164"/>
              </a:cubicBezTo>
              <a:cubicBezTo>
                <a:pt x="1458" y="163"/>
                <a:pt x="1458" y="163"/>
                <a:pt x="1459" y="162"/>
              </a:cubicBezTo>
              <a:cubicBezTo>
                <a:pt x="1459" y="161"/>
                <a:pt x="1460" y="160"/>
                <a:pt x="1460" y="159"/>
              </a:cubicBezTo>
              <a:cubicBezTo>
                <a:pt x="1464" y="153"/>
                <a:pt x="1464" y="153"/>
                <a:pt x="1464" y="153"/>
              </a:cubicBezTo>
              <a:cubicBezTo>
                <a:pt x="1464" y="152"/>
                <a:pt x="1464" y="151"/>
                <a:pt x="1465" y="151"/>
              </a:cubicBezTo>
              <a:cubicBezTo>
                <a:pt x="1465" y="150"/>
                <a:pt x="1465" y="150"/>
                <a:pt x="1465" y="150"/>
              </a:cubicBezTo>
              <a:cubicBezTo>
                <a:pt x="1465" y="149"/>
                <a:pt x="1465" y="149"/>
                <a:pt x="1465" y="148"/>
              </a:cubicBezTo>
              <a:cubicBezTo>
                <a:pt x="1464" y="146"/>
                <a:pt x="1463" y="146"/>
                <a:pt x="1462" y="146"/>
              </a:cubicBezTo>
              <a:cubicBezTo>
                <a:pt x="1462" y="146"/>
                <a:pt x="1461" y="147"/>
                <a:pt x="1461" y="147"/>
              </a:cubicBezTo>
              <a:cubicBezTo>
                <a:pt x="1460" y="147"/>
                <a:pt x="1460" y="148"/>
                <a:pt x="1459" y="148"/>
              </a:cubicBezTo>
              <a:cubicBezTo>
                <a:pt x="1455" y="151"/>
                <a:pt x="1452" y="155"/>
                <a:pt x="1448" y="158"/>
              </a:cubicBezTo>
              <a:cubicBezTo>
                <a:pt x="1448" y="158"/>
                <a:pt x="1447" y="159"/>
                <a:pt x="1446" y="159"/>
              </a:cubicBezTo>
              <a:cubicBezTo>
                <a:pt x="1446" y="159"/>
                <a:pt x="1446" y="159"/>
                <a:pt x="1447" y="159"/>
              </a:cubicBezTo>
              <a:cubicBezTo>
                <a:pt x="1447" y="158"/>
                <a:pt x="1448" y="157"/>
                <a:pt x="1448" y="156"/>
              </a:cubicBezTo>
              <a:cubicBezTo>
                <a:pt x="1451" y="152"/>
                <a:pt x="1454" y="149"/>
                <a:pt x="1457" y="144"/>
              </a:cubicBezTo>
              <a:cubicBezTo>
                <a:pt x="1457" y="144"/>
                <a:pt x="1458" y="143"/>
                <a:pt x="1458" y="142"/>
              </a:cubicBezTo>
              <a:cubicBezTo>
                <a:pt x="1458" y="141"/>
                <a:pt x="1458" y="140"/>
                <a:pt x="1457" y="140"/>
              </a:cubicBezTo>
              <a:cubicBezTo>
                <a:pt x="1457" y="139"/>
                <a:pt x="1456" y="139"/>
                <a:pt x="1456" y="139"/>
              </a:cubicBezTo>
              <a:cubicBezTo>
                <a:pt x="1455" y="139"/>
                <a:pt x="1455" y="139"/>
                <a:pt x="1455" y="139"/>
              </a:cubicBezTo>
              <a:cubicBezTo>
                <a:pt x="1455" y="139"/>
                <a:pt x="1455" y="139"/>
                <a:pt x="1455" y="139"/>
              </a:cubicBezTo>
              <a:cubicBezTo>
                <a:pt x="1455" y="139"/>
                <a:pt x="1455" y="139"/>
                <a:pt x="1455" y="139"/>
              </a:cubicBezTo>
              <a:cubicBezTo>
                <a:pt x="1455" y="139"/>
                <a:pt x="1455" y="139"/>
                <a:pt x="1455" y="139"/>
              </a:cubicBezTo>
              <a:cubicBezTo>
                <a:pt x="1454" y="139"/>
                <a:pt x="1455" y="139"/>
                <a:pt x="1454" y="139"/>
              </a:cubicBezTo>
              <a:cubicBezTo>
                <a:pt x="1454" y="139"/>
                <a:pt x="1454" y="139"/>
                <a:pt x="1454" y="139"/>
              </a:cubicBezTo>
              <a:cubicBezTo>
                <a:pt x="1453" y="139"/>
                <a:pt x="1451" y="139"/>
                <a:pt x="1450" y="140"/>
              </a:cubicBezTo>
              <a:cubicBezTo>
                <a:pt x="1448" y="141"/>
                <a:pt x="1446" y="142"/>
                <a:pt x="1444" y="144"/>
              </a:cubicBezTo>
              <a:cubicBezTo>
                <a:pt x="1440" y="147"/>
                <a:pt x="1436" y="150"/>
                <a:pt x="1433" y="154"/>
              </a:cubicBezTo>
              <a:cubicBezTo>
                <a:pt x="1431" y="156"/>
                <a:pt x="1429" y="158"/>
                <a:pt x="1428" y="160"/>
              </a:cubicBezTo>
              <a:cubicBezTo>
                <a:pt x="1426" y="162"/>
                <a:pt x="1426" y="162"/>
                <a:pt x="1426" y="162"/>
              </a:cubicBezTo>
              <a:cubicBezTo>
                <a:pt x="1424" y="164"/>
                <a:pt x="1424" y="164"/>
                <a:pt x="1424" y="164"/>
              </a:cubicBezTo>
              <a:cubicBezTo>
                <a:pt x="1424" y="164"/>
                <a:pt x="1424" y="164"/>
                <a:pt x="1424" y="164"/>
              </a:cubicBezTo>
              <a:cubicBezTo>
                <a:pt x="1424" y="164"/>
                <a:pt x="1424" y="164"/>
                <a:pt x="1424" y="164"/>
              </a:cubicBezTo>
              <a:cubicBezTo>
                <a:pt x="1423" y="164"/>
                <a:pt x="1420" y="164"/>
                <a:pt x="1418" y="164"/>
              </a:cubicBezTo>
              <a:cubicBezTo>
                <a:pt x="1411" y="164"/>
                <a:pt x="1411" y="164"/>
                <a:pt x="1411" y="164"/>
              </a:cubicBezTo>
              <a:cubicBezTo>
                <a:pt x="1398" y="164"/>
                <a:pt x="1398" y="164"/>
                <a:pt x="1398" y="164"/>
              </a:cubicBezTo>
              <a:cubicBezTo>
                <a:pt x="1396" y="149"/>
                <a:pt x="1395" y="133"/>
                <a:pt x="1394" y="118"/>
              </a:cubicBezTo>
              <a:cubicBezTo>
                <a:pt x="1394" y="112"/>
                <a:pt x="1394" y="112"/>
                <a:pt x="1394" y="112"/>
              </a:cubicBezTo>
              <a:cubicBezTo>
                <a:pt x="1394" y="110"/>
                <a:pt x="1394" y="110"/>
                <a:pt x="1394" y="110"/>
              </a:cubicBezTo>
              <a:cubicBezTo>
                <a:pt x="1397" y="109"/>
                <a:pt x="1401" y="109"/>
                <a:pt x="1404" y="108"/>
              </a:cubicBezTo>
              <a:cubicBezTo>
                <a:pt x="1408" y="108"/>
                <a:pt x="1412" y="107"/>
                <a:pt x="1416" y="106"/>
              </a:cubicBezTo>
              <a:cubicBezTo>
                <a:pt x="1418" y="106"/>
                <a:pt x="1420" y="105"/>
                <a:pt x="1422" y="105"/>
              </a:cubicBezTo>
              <a:cubicBezTo>
                <a:pt x="1422" y="104"/>
                <a:pt x="1423" y="104"/>
                <a:pt x="1424" y="104"/>
              </a:cubicBezTo>
              <a:cubicBezTo>
                <a:pt x="1424" y="104"/>
                <a:pt x="1424" y="104"/>
                <a:pt x="1425" y="103"/>
              </a:cubicBezTo>
              <a:cubicBezTo>
                <a:pt x="1425" y="103"/>
                <a:pt x="1426" y="102"/>
                <a:pt x="1426" y="102"/>
              </a:cubicBezTo>
              <a:cubicBezTo>
                <a:pt x="1426" y="101"/>
                <a:pt x="1426" y="100"/>
                <a:pt x="1426" y="100"/>
              </a:cubicBezTo>
              <a:cubicBezTo>
                <a:pt x="1426" y="98"/>
                <a:pt x="1425" y="98"/>
                <a:pt x="1425" y="97"/>
              </a:cubicBezTo>
              <a:cubicBezTo>
                <a:pt x="1424" y="97"/>
                <a:pt x="1424" y="96"/>
                <a:pt x="1424" y="96"/>
              </a:cubicBezTo>
              <a:cubicBezTo>
                <a:pt x="1417" y="90"/>
                <a:pt x="1411" y="86"/>
                <a:pt x="1405" y="81"/>
              </a:cubicBezTo>
              <a:cubicBezTo>
                <a:pt x="1398" y="77"/>
                <a:pt x="1392" y="72"/>
                <a:pt x="1386" y="67"/>
              </a:cubicBezTo>
              <a:cubicBezTo>
                <a:pt x="1374" y="58"/>
                <a:pt x="1361" y="49"/>
                <a:pt x="1348" y="39"/>
              </a:cubicBezTo>
              <a:cubicBezTo>
                <a:pt x="1336" y="31"/>
                <a:pt x="1326" y="18"/>
                <a:pt x="1313" y="8"/>
              </a:cubicBezTo>
              <a:cubicBezTo>
                <a:pt x="1310" y="6"/>
                <a:pt x="1307" y="4"/>
                <a:pt x="1303" y="2"/>
              </a:cubicBezTo>
              <a:cubicBezTo>
                <a:pt x="1298" y="0"/>
                <a:pt x="1293" y="1"/>
                <a:pt x="1289" y="2"/>
              </a:cubicBezTo>
              <a:cubicBezTo>
                <a:pt x="1281" y="6"/>
                <a:pt x="1275" y="12"/>
                <a:pt x="1269" y="17"/>
              </a:cubicBezTo>
              <a:cubicBezTo>
                <a:pt x="1267" y="20"/>
                <a:pt x="1264" y="23"/>
                <a:pt x="1261" y="25"/>
              </a:cubicBezTo>
              <a:cubicBezTo>
                <a:pt x="1253" y="33"/>
                <a:pt x="1253" y="33"/>
                <a:pt x="1253" y="33"/>
              </a:cubicBezTo>
              <a:cubicBezTo>
                <a:pt x="1235" y="49"/>
                <a:pt x="1235" y="49"/>
                <a:pt x="1235" y="49"/>
              </a:cubicBezTo>
              <a:cubicBezTo>
                <a:pt x="1218" y="64"/>
                <a:pt x="1218" y="64"/>
                <a:pt x="1218" y="64"/>
              </a:cubicBezTo>
              <a:cubicBezTo>
                <a:pt x="1212" y="70"/>
                <a:pt x="1206" y="75"/>
                <a:pt x="1200" y="80"/>
              </a:cubicBezTo>
              <a:cubicBezTo>
                <a:pt x="1194" y="85"/>
                <a:pt x="1188" y="90"/>
                <a:pt x="1182" y="95"/>
              </a:cubicBezTo>
              <a:cubicBezTo>
                <a:pt x="1179" y="98"/>
                <a:pt x="1176" y="100"/>
                <a:pt x="1174" y="103"/>
              </a:cubicBezTo>
              <a:cubicBezTo>
                <a:pt x="1172" y="105"/>
                <a:pt x="1171" y="106"/>
                <a:pt x="1169" y="108"/>
              </a:cubicBezTo>
              <a:cubicBezTo>
                <a:pt x="1169" y="109"/>
                <a:pt x="1169" y="109"/>
                <a:pt x="1168" y="110"/>
              </a:cubicBezTo>
              <a:cubicBezTo>
                <a:pt x="1168" y="111"/>
                <a:pt x="1168" y="111"/>
                <a:pt x="1168" y="113"/>
              </a:cubicBezTo>
              <a:cubicBezTo>
                <a:pt x="1169" y="113"/>
                <a:pt x="1170" y="114"/>
                <a:pt x="1169" y="114"/>
              </a:cubicBezTo>
              <a:cubicBezTo>
                <a:pt x="1169" y="114"/>
                <a:pt x="1170" y="115"/>
                <a:pt x="1170" y="115"/>
              </a:cubicBezTo>
              <a:cubicBezTo>
                <a:pt x="1170" y="115"/>
                <a:pt x="1170" y="115"/>
                <a:pt x="1170" y="115"/>
              </a:cubicBezTo>
              <a:cubicBezTo>
                <a:pt x="1172" y="116"/>
                <a:pt x="1173" y="116"/>
                <a:pt x="1175" y="116"/>
              </a:cubicBezTo>
              <a:cubicBezTo>
                <a:pt x="1179" y="116"/>
                <a:pt x="1183" y="115"/>
                <a:pt x="1187" y="114"/>
              </a:cubicBezTo>
              <a:cubicBezTo>
                <a:pt x="1188" y="114"/>
                <a:pt x="1190" y="114"/>
                <a:pt x="1191" y="114"/>
              </a:cubicBezTo>
              <a:cubicBezTo>
                <a:pt x="1191" y="114"/>
                <a:pt x="1191" y="114"/>
                <a:pt x="1192" y="115"/>
              </a:cubicBezTo>
              <a:cubicBezTo>
                <a:pt x="1192" y="115"/>
                <a:pt x="1192" y="115"/>
                <a:pt x="1192" y="115"/>
              </a:cubicBezTo>
              <a:cubicBezTo>
                <a:pt x="1192" y="115"/>
                <a:pt x="1192" y="116"/>
                <a:pt x="1192" y="117"/>
              </a:cubicBezTo>
              <a:cubicBezTo>
                <a:pt x="1194" y="123"/>
                <a:pt x="1194" y="131"/>
                <a:pt x="1194" y="139"/>
              </a:cubicBezTo>
              <a:cubicBezTo>
                <a:pt x="1194" y="147"/>
                <a:pt x="1194" y="155"/>
                <a:pt x="1193" y="162"/>
              </a:cubicBezTo>
              <a:cubicBezTo>
                <a:pt x="1193" y="163"/>
                <a:pt x="1193" y="164"/>
                <a:pt x="1193" y="164"/>
              </a:cubicBezTo>
              <a:cubicBezTo>
                <a:pt x="1191" y="165"/>
                <a:pt x="1190" y="165"/>
                <a:pt x="1188" y="165"/>
              </a:cubicBezTo>
              <a:cubicBezTo>
                <a:pt x="1184" y="165"/>
                <a:pt x="1180" y="164"/>
                <a:pt x="1176" y="164"/>
              </a:cubicBezTo>
              <a:cubicBezTo>
                <a:pt x="1172" y="164"/>
                <a:pt x="1169" y="164"/>
                <a:pt x="1165" y="164"/>
              </a:cubicBezTo>
              <a:cubicBezTo>
                <a:pt x="1153" y="164"/>
                <a:pt x="1153" y="164"/>
                <a:pt x="1153" y="164"/>
              </a:cubicBezTo>
              <a:cubicBezTo>
                <a:pt x="1130" y="163"/>
                <a:pt x="1130" y="163"/>
                <a:pt x="1130" y="163"/>
              </a:cubicBezTo>
              <a:cubicBezTo>
                <a:pt x="1086" y="162"/>
                <a:pt x="1086" y="162"/>
                <a:pt x="1086" y="162"/>
              </a:cubicBezTo>
              <a:cubicBezTo>
                <a:pt x="1085" y="155"/>
                <a:pt x="1085" y="155"/>
                <a:pt x="1085" y="155"/>
              </a:cubicBezTo>
              <a:cubicBezTo>
                <a:pt x="1108" y="154"/>
                <a:pt x="1108" y="154"/>
                <a:pt x="1108" y="154"/>
              </a:cubicBezTo>
              <a:cubicBezTo>
                <a:pt x="1121" y="154"/>
                <a:pt x="1121" y="154"/>
                <a:pt x="1121" y="154"/>
              </a:cubicBezTo>
              <a:cubicBezTo>
                <a:pt x="1123" y="154"/>
                <a:pt x="1125" y="153"/>
                <a:pt x="1127" y="153"/>
              </a:cubicBezTo>
              <a:cubicBezTo>
                <a:pt x="1128" y="153"/>
                <a:pt x="1128" y="153"/>
                <a:pt x="1128" y="153"/>
              </a:cubicBezTo>
              <a:cubicBezTo>
                <a:pt x="1128" y="153"/>
                <a:pt x="1128" y="153"/>
                <a:pt x="1128" y="153"/>
              </a:cubicBezTo>
              <a:cubicBezTo>
                <a:pt x="1128" y="153"/>
                <a:pt x="1129" y="153"/>
                <a:pt x="1130" y="152"/>
              </a:cubicBezTo>
              <a:cubicBezTo>
                <a:pt x="1131" y="151"/>
                <a:pt x="1130" y="153"/>
                <a:pt x="1131" y="150"/>
              </a:cubicBezTo>
              <a:cubicBezTo>
                <a:pt x="1131" y="149"/>
                <a:pt x="1131" y="149"/>
                <a:pt x="1131" y="149"/>
              </a:cubicBezTo>
              <a:cubicBezTo>
                <a:pt x="1130" y="148"/>
                <a:pt x="1130" y="147"/>
                <a:pt x="1130" y="147"/>
              </a:cubicBezTo>
              <a:cubicBezTo>
                <a:pt x="1130" y="146"/>
                <a:pt x="1129" y="144"/>
                <a:pt x="1129" y="143"/>
              </a:cubicBezTo>
              <a:cubicBezTo>
                <a:pt x="1128" y="141"/>
                <a:pt x="1127" y="140"/>
                <a:pt x="1127" y="138"/>
              </a:cubicBezTo>
              <a:cubicBezTo>
                <a:pt x="1126" y="136"/>
                <a:pt x="1126" y="136"/>
                <a:pt x="1126" y="136"/>
              </a:cubicBezTo>
              <a:cubicBezTo>
                <a:pt x="1126" y="136"/>
                <a:pt x="1126" y="136"/>
                <a:pt x="1126" y="136"/>
              </a:cubicBezTo>
              <a:cubicBezTo>
                <a:pt x="1126" y="136"/>
                <a:pt x="1126" y="135"/>
                <a:pt x="1127" y="134"/>
              </a:cubicBezTo>
              <a:cubicBezTo>
                <a:pt x="1127" y="133"/>
                <a:pt x="1128" y="132"/>
                <a:pt x="1129" y="130"/>
              </a:cubicBezTo>
              <a:cubicBezTo>
                <a:pt x="1129" y="130"/>
                <a:pt x="1129" y="129"/>
                <a:pt x="1129" y="129"/>
              </a:cubicBezTo>
              <a:cubicBezTo>
                <a:pt x="1129" y="129"/>
                <a:pt x="1129" y="129"/>
                <a:pt x="1129" y="129"/>
              </a:cubicBezTo>
              <a:cubicBezTo>
                <a:pt x="1128" y="128"/>
                <a:pt x="1129" y="128"/>
                <a:pt x="1129" y="128"/>
              </a:cubicBezTo>
              <a:cubicBezTo>
                <a:pt x="1128" y="128"/>
                <a:pt x="1128" y="128"/>
                <a:pt x="1128" y="128"/>
              </a:cubicBezTo>
              <a:cubicBezTo>
                <a:pt x="1128" y="128"/>
                <a:pt x="1128" y="128"/>
                <a:pt x="1128" y="128"/>
              </a:cubicBezTo>
              <a:cubicBezTo>
                <a:pt x="1128" y="127"/>
                <a:pt x="1128" y="127"/>
                <a:pt x="1128" y="127"/>
              </a:cubicBezTo>
              <a:cubicBezTo>
                <a:pt x="1128" y="126"/>
                <a:pt x="1127" y="126"/>
                <a:pt x="1127" y="125"/>
              </a:cubicBezTo>
              <a:cubicBezTo>
                <a:pt x="1125" y="123"/>
                <a:pt x="1125" y="123"/>
                <a:pt x="1125" y="123"/>
              </a:cubicBezTo>
              <a:cubicBezTo>
                <a:pt x="1125" y="122"/>
                <a:pt x="1125" y="122"/>
                <a:pt x="1125" y="121"/>
              </a:cubicBezTo>
              <a:cubicBezTo>
                <a:pt x="1124" y="121"/>
                <a:pt x="1125" y="121"/>
                <a:pt x="1124" y="120"/>
              </a:cubicBezTo>
              <a:cubicBezTo>
                <a:pt x="1123" y="118"/>
                <a:pt x="1122" y="117"/>
                <a:pt x="1121" y="117"/>
              </a:cubicBezTo>
              <a:cubicBezTo>
                <a:pt x="1121" y="116"/>
                <a:pt x="1121" y="116"/>
                <a:pt x="1120" y="116"/>
              </a:cubicBezTo>
              <a:cubicBezTo>
                <a:pt x="1121" y="116"/>
                <a:pt x="1121" y="116"/>
                <a:pt x="1121" y="115"/>
              </a:cubicBezTo>
              <a:cubicBezTo>
                <a:pt x="1122" y="114"/>
                <a:pt x="1122" y="114"/>
                <a:pt x="1123" y="111"/>
              </a:cubicBezTo>
              <a:cubicBezTo>
                <a:pt x="1123" y="111"/>
                <a:pt x="1123" y="110"/>
                <a:pt x="1123" y="110"/>
              </a:cubicBezTo>
              <a:cubicBezTo>
                <a:pt x="1123" y="110"/>
                <a:pt x="1123" y="110"/>
                <a:pt x="1123" y="110"/>
              </a:cubicBezTo>
              <a:cubicBezTo>
                <a:pt x="1123" y="109"/>
                <a:pt x="1123" y="109"/>
                <a:pt x="1123" y="109"/>
              </a:cubicBezTo>
              <a:cubicBezTo>
                <a:pt x="1123" y="109"/>
                <a:pt x="1123" y="109"/>
                <a:pt x="1123" y="109"/>
              </a:cubicBezTo>
              <a:cubicBezTo>
                <a:pt x="1123" y="108"/>
                <a:pt x="1123" y="108"/>
                <a:pt x="1123" y="108"/>
              </a:cubicBezTo>
              <a:cubicBezTo>
                <a:pt x="1122" y="108"/>
                <a:pt x="1122" y="107"/>
                <a:pt x="1122" y="106"/>
              </a:cubicBezTo>
              <a:cubicBezTo>
                <a:pt x="1121" y="105"/>
                <a:pt x="1121" y="104"/>
                <a:pt x="1120" y="103"/>
              </a:cubicBezTo>
              <a:cubicBezTo>
                <a:pt x="1119" y="101"/>
                <a:pt x="1118" y="100"/>
                <a:pt x="1117" y="98"/>
              </a:cubicBezTo>
              <a:cubicBezTo>
                <a:pt x="1114" y="94"/>
                <a:pt x="1112" y="91"/>
                <a:pt x="1110" y="87"/>
              </a:cubicBezTo>
              <a:cubicBezTo>
                <a:pt x="1109" y="86"/>
                <a:pt x="1109" y="86"/>
                <a:pt x="1108" y="85"/>
              </a:cubicBezTo>
              <a:cubicBezTo>
                <a:pt x="1108" y="84"/>
                <a:pt x="1108" y="84"/>
                <a:pt x="1108" y="84"/>
              </a:cubicBezTo>
              <a:cubicBezTo>
                <a:pt x="1108" y="84"/>
                <a:pt x="1108" y="84"/>
                <a:pt x="1108" y="83"/>
              </a:cubicBezTo>
              <a:cubicBezTo>
                <a:pt x="1108" y="82"/>
                <a:pt x="1110" y="81"/>
                <a:pt x="1110" y="77"/>
              </a:cubicBezTo>
              <a:cubicBezTo>
                <a:pt x="1111" y="77"/>
                <a:pt x="1111" y="76"/>
                <a:pt x="1111" y="76"/>
              </a:cubicBezTo>
              <a:cubicBezTo>
                <a:pt x="1111" y="76"/>
                <a:pt x="1110" y="75"/>
                <a:pt x="1110" y="74"/>
              </a:cubicBezTo>
              <a:cubicBezTo>
                <a:pt x="1110" y="74"/>
                <a:pt x="1110" y="74"/>
                <a:pt x="1110" y="74"/>
              </a:cubicBezTo>
              <a:cubicBezTo>
                <a:pt x="1110" y="74"/>
                <a:pt x="1110" y="74"/>
                <a:pt x="1110" y="74"/>
              </a:cubicBezTo>
              <a:cubicBezTo>
                <a:pt x="1110" y="73"/>
                <a:pt x="1110" y="73"/>
                <a:pt x="1110" y="73"/>
              </a:cubicBezTo>
              <a:cubicBezTo>
                <a:pt x="1110" y="72"/>
                <a:pt x="1110" y="72"/>
                <a:pt x="1110" y="72"/>
              </a:cubicBezTo>
              <a:cubicBezTo>
                <a:pt x="1109" y="71"/>
                <a:pt x="1108" y="70"/>
                <a:pt x="1108" y="69"/>
              </a:cubicBezTo>
              <a:cubicBezTo>
                <a:pt x="1106" y="67"/>
                <a:pt x="1105" y="66"/>
                <a:pt x="1104" y="64"/>
              </a:cubicBezTo>
              <a:cubicBezTo>
                <a:pt x="1103" y="62"/>
                <a:pt x="1101" y="61"/>
                <a:pt x="1101" y="59"/>
              </a:cubicBezTo>
              <a:cubicBezTo>
                <a:pt x="1099" y="56"/>
                <a:pt x="1097" y="55"/>
                <a:pt x="1096" y="53"/>
              </a:cubicBezTo>
              <a:cubicBezTo>
                <a:pt x="1094" y="52"/>
                <a:pt x="1092" y="51"/>
                <a:pt x="1092" y="50"/>
              </a:cubicBezTo>
              <a:cubicBezTo>
                <a:pt x="1091" y="49"/>
                <a:pt x="1090" y="46"/>
                <a:pt x="1090" y="45"/>
              </a:cubicBezTo>
              <a:cubicBezTo>
                <a:pt x="1090" y="44"/>
                <a:pt x="1090" y="43"/>
                <a:pt x="1090" y="42"/>
              </a:cubicBezTo>
              <a:cubicBezTo>
                <a:pt x="1090" y="42"/>
                <a:pt x="1090" y="42"/>
                <a:pt x="1090" y="42"/>
              </a:cubicBezTo>
              <a:cubicBezTo>
                <a:pt x="1091" y="42"/>
                <a:pt x="1092" y="40"/>
                <a:pt x="1092" y="38"/>
              </a:cubicBezTo>
              <a:cubicBezTo>
                <a:pt x="1092" y="38"/>
                <a:pt x="1092" y="37"/>
                <a:pt x="1091" y="37"/>
              </a:cubicBezTo>
              <a:cubicBezTo>
                <a:pt x="1091" y="37"/>
                <a:pt x="1091" y="37"/>
                <a:pt x="1091" y="37"/>
              </a:cubicBezTo>
              <a:cubicBezTo>
                <a:pt x="1091" y="36"/>
                <a:pt x="1091" y="36"/>
                <a:pt x="1090" y="36"/>
              </a:cubicBezTo>
              <a:cubicBezTo>
                <a:pt x="1088" y="34"/>
                <a:pt x="1088" y="34"/>
                <a:pt x="1088" y="34"/>
              </a:cubicBezTo>
              <a:cubicBezTo>
                <a:pt x="1087" y="33"/>
                <a:pt x="1086" y="33"/>
                <a:pt x="1086" y="32"/>
              </a:cubicBezTo>
              <a:cubicBezTo>
                <a:pt x="1085" y="32"/>
                <a:pt x="1085" y="32"/>
                <a:pt x="1085" y="32"/>
              </a:cubicBezTo>
              <a:cubicBezTo>
                <a:pt x="1085" y="32"/>
                <a:pt x="1085" y="32"/>
                <a:pt x="1085" y="32"/>
              </a:cubicBezTo>
              <a:cubicBezTo>
                <a:pt x="1085" y="32"/>
                <a:pt x="1085" y="32"/>
                <a:pt x="1085" y="32"/>
              </a:cubicBezTo>
              <a:cubicBezTo>
                <a:pt x="1085" y="32"/>
                <a:pt x="1085" y="32"/>
                <a:pt x="1085" y="32"/>
              </a:cubicBezTo>
              <a:cubicBezTo>
                <a:pt x="1085" y="31"/>
                <a:pt x="1085" y="31"/>
                <a:pt x="1085" y="31"/>
              </a:cubicBezTo>
              <a:cubicBezTo>
                <a:pt x="1085" y="30"/>
                <a:pt x="1085" y="30"/>
                <a:pt x="1085" y="29"/>
              </a:cubicBezTo>
              <a:cubicBezTo>
                <a:pt x="1085" y="29"/>
                <a:pt x="1085" y="29"/>
                <a:pt x="1086" y="28"/>
              </a:cubicBezTo>
              <a:cubicBezTo>
                <a:pt x="1086" y="28"/>
                <a:pt x="1086" y="26"/>
                <a:pt x="1086" y="25"/>
              </a:cubicBezTo>
              <a:cubicBezTo>
                <a:pt x="1086" y="25"/>
                <a:pt x="1086" y="24"/>
                <a:pt x="1085" y="24"/>
              </a:cubicBezTo>
              <a:cubicBezTo>
                <a:pt x="1084" y="22"/>
                <a:pt x="1083" y="22"/>
                <a:pt x="1083" y="21"/>
              </a:cubicBezTo>
              <a:cubicBezTo>
                <a:pt x="1083" y="21"/>
                <a:pt x="1082" y="20"/>
                <a:pt x="1082" y="19"/>
              </a:cubicBezTo>
              <a:cubicBezTo>
                <a:pt x="1081" y="17"/>
                <a:pt x="1080" y="15"/>
                <a:pt x="1078" y="13"/>
              </a:cubicBezTo>
              <a:cubicBezTo>
                <a:pt x="1078" y="12"/>
                <a:pt x="1078" y="12"/>
                <a:pt x="1078" y="12"/>
              </a:cubicBezTo>
              <a:cubicBezTo>
                <a:pt x="1077" y="12"/>
                <a:pt x="1077" y="12"/>
                <a:pt x="1077" y="12"/>
              </a:cubicBezTo>
              <a:cubicBezTo>
                <a:pt x="1077" y="12"/>
                <a:pt x="1077" y="12"/>
                <a:pt x="1077" y="12"/>
              </a:cubicBezTo>
              <a:cubicBezTo>
                <a:pt x="1077" y="11"/>
                <a:pt x="1077" y="11"/>
                <a:pt x="1077" y="11"/>
              </a:cubicBezTo>
              <a:cubicBezTo>
                <a:pt x="1077" y="11"/>
                <a:pt x="1077" y="11"/>
                <a:pt x="1077" y="11"/>
              </a:cubicBezTo>
              <a:cubicBezTo>
                <a:pt x="1076" y="11"/>
                <a:pt x="1075" y="10"/>
                <a:pt x="1076" y="10"/>
              </a:cubicBezTo>
              <a:cubicBezTo>
                <a:pt x="1076" y="11"/>
                <a:pt x="1074" y="10"/>
                <a:pt x="1074" y="10"/>
              </a:cubicBezTo>
              <a:cubicBezTo>
                <a:pt x="1074" y="10"/>
                <a:pt x="1073" y="11"/>
                <a:pt x="1073" y="11"/>
              </a:cubicBezTo>
              <a:cubicBezTo>
                <a:pt x="1073" y="11"/>
                <a:pt x="1072" y="11"/>
                <a:pt x="1072" y="12"/>
              </a:cubicBezTo>
              <a:cubicBezTo>
                <a:pt x="1072" y="12"/>
                <a:pt x="1071" y="12"/>
                <a:pt x="1071" y="13"/>
              </a:cubicBezTo>
              <a:cubicBezTo>
                <a:pt x="1071" y="14"/>
                <a:pt x="1070" y="15"/>
                <a:pt x="1069" y="16"/>
              </a:cubicBezTo>
              <a:cubicBezTo>
                <a:pt x="1068" y="17"/>
                <a:pt x="1067" y="19"/>
                <a:pt x="1066" y="21"/>
              </a:cubicBezTo>
              <a:cubicBezTo>
                <a:pt x="1065" y="24"/>
                <a:pt x="1065" y="24"/>
                <a:pt x="1065" y="24"/>
              </a:cubicBezTo>
              <a:cubicBezTo>
                <a:pt x="1064" y="26"/>
                <a:pt x="1064" y="26"/>
                <a:pt x="1064" y="26"/>
              </a:cubicBezTo>
              <a:cubicBezTo>
                <a:pt x="1064" y="26"/>
                <a:pt x="1064" y="26"/>
                <a:pt x="1064" y="27"/>
              </a:cubicBezTo>
              <a:cubicBezTo>
                <a:pt x="1063" y="28"/>
                <a:pt x="1061" y="30"/>
                <a:pt x="1060" y="32"/>
              </a:cubicBezTo>
              <a:cubicBezTo>
                <a:pt x="1059" y="33"/>
                <a:pt x="1059" y="34"/>
                <a:pt x="1058" y="35"/>
              </a:cubicBezTo>
              <a:cubicBezTo>
                <a:pt x="1057" y="36"/>
                <a:pt x="1057" y="36"/>
                <a:pt x="1057" y="36"/>
              </a:cubicBezTo>
              <a:cubicBezTo>
                <a:pt x="1057" y="36"/>
                <a:pt x="1057" y="36"/>
                <a:pt x="1057" y="36"/>
              </a:cubicBezTo>
              <a:cubicBezTo>
                <a:pt x="1057" y="36"/>
                <a:pt x="1057" y="36"/>
                <a:pt x="1057" y="36"/>
              </a:cubicBezTo>
              <a:cubicBezTo>
                <a:pt x="1057" y="37"/>
                <a:pt x="1057" y="38"/>
                <a:pt x="1057" y="39"/>
              </a:cubicBezTo>
              <a:cubicBezTo>
                <a:pt x="1057" y="39"/>
                <a:pt x="1058" y="39"/>
                <a:pt x="1058" y="40"/>
              </a:cubicBezTo>
              <a:cubicBezTo>
                <a:pt x="1058" y="40"/>
                <a:pt x="1058" y="40"/>
                <a:pt x="1058" y="40"/>
              </a:cubicBezTo>
              <a:cubicBezTo>
                <a:pt x="1059" y="40"/>
                <a:pt x="1059" y="40"/>
                <a:pt x="1059" y="40"/>
              </a:cubicBezTo>
              <a:cubicBezTo>
                <a:pt x="1059" y="40"/>
                <a:pt x="1059" y="41"/>
                <a:pt x="1060" y="41"/>
              </a:cubicBezTo>
              <a:cubicBezTo>
                <a:pt x="1059" y="42"/>
                <a:pt x="1059" y="42"/>
                <a:pt x="1059" y="42"/>
              </a:cubicBezTo>
              <a:cubicBezTo>
                <a:pt x="1059" y="43"/>
                <a:pt x="1059" y="43"/>
                <a:pt x="1059" y="43"/>
              </a:cubicBezTo>
              <a:cubicBezTo>
                <a:pt x="1058" y="44"/>
                <a:pt x="1058" y="44"/>
                <a:pt x="1058" y="44"/>
              </a:cubicBezTo>
              <a:cubicBezTo>
                <a:pt x="1058" y="44"/>
                <a:pt x="1057" y="45"/>
                <a:pt x="1057" y="46"/>
              </a:cubicBezTo>
              <a:cubicBezTo>
                <a:pt x="1056" y="47"/>
                <a:pt x="1055" y="47"/>
                <a:pt x="1054" y="49"/>
              </a:cubicBezTo>
              <a:cubicBezTo>
                <a:pt x="1052" y="52"/>
                <a:pt x="1052" y="52"/>
                <a:pt x="1052" y="52"/>
              </a:cubicBezTo>
              <a:cubicBezTo>
                <a:pt x="1051" y="55"/>
                <a:pt x="1048" y="59"/>
                <a:pt x="1045" y="62"/>
              </a:cubicBezTo>
              <a:cubicBezTo>
                <a:pt x="1044" y="64"/>
                <a:pt x="1043" y="66"/>
                <a:pt x="1042" y="68"/>
              </a:cubicBezTo>
              <a:cubicBezTo>
                <a:pt x="1041" y="69"/>
                <a:pt x="1041" y="70"/>
                <a:pt x="1040" y="71"/>
              </a:cubicBezTo>
              <a:cubicBezTo>
                <a:pt x="1040" y="72"/>
                <a:pt x="1040" y="72"/>
                <a:pt x="1040" y="72"/>
              </a:cubicBezTo>
              <a:cubicBezTo>
                <a:pt x="1040" y="72"/>
                <a:pt x="1040" y="72"/>
                <a:pt x="1040" y="72"/>
              </a:cubicBezTo>
              <a:cubicBezTo>
                <a:pt x="1040" y="72"/>
                <a:pt x="1040" y="72"/>
                <a:pt x="1040" y="72"/>
              </a:cubicBezTo>
              <a:cubicBezTo>
                <a:pt x="1040" y="70"/>
                <a:pt x="1039" y="74"/>
                <a:pt x="1041" y="76"/>
              </a:cubicBezTo>
              <a:cubicBezTo>
                <a:pt x="1042" y="76"/>
                <a:pt x="1042" y="76"/>
                <a:pt x="1042" y="76"/>
              </a:cubicBezTo>
              <a:cubicBezTo>
                <a:pt x="1043" y="76"/>
                <a:pt x="1043" y="76"/>
                <a:pt x="1043" y="76"/>
              </a:cubicBezTo>
              <a:cubicBezTo>
                <a:pt x="1044" y="76"/>
                <a:pt x="1044" y="76"/>
                <a:pt x="1044" y="76"/>
              </a:cubicBezTo>
              <a:cubicBezTo>
                <a:pt x="1044" y="77"/>
                <a:pt x="1044" y="78"/>
                <a:pt x="1044" y="78"/>
              </a:cubicBezTo>
              <a:cubicBezTo>
                <a:pt x="1044" y="78"/>
                <a:pt x="1044" y="78"/>
                <a:pt x="1044" y="78"/>
              </a:cubicBezTo>
              <a:cubicBezTo>
                <a:pt x="1043" y="78"/>
                <a:pt x="1043" y="78"/>
                <a:pt x="1042" y="79"/>
              </a:cubicBezTo>
              <a:cubicBezTo>
                <a:pt x="1042" y="79"/>
                <a:pt x="1042" y="79"/>
                <a:pt x="1042" y="79"/>
              </a:cubicBezTo>
              <a:cubicBezTo>
                <a:pt x="1042" y="79"/>
                <a:pt x="1041" y="80"/>
                <a:pt x="1041" y="80"/>
              </a:cubicBezTo>
              <a:cubicBezTo>
                <a:pt x="1041" y="80"/>
                <a:pt x="1041" y="80"/>
                <a:pt x="1041" y="80"/>
              </a:cubicBezTo>
              <a:cubicBezTo>
                <a:pt x="1041" y="81"/>
                <a:pt x="1041" y="81"/>
                <a:pt x="1041" y="81"/>
              </a:cubicBezTo>
              <a:cubicBezTo>
                <a:pt x="1041" y="81"/>
                <a:pt x="1041" y="81"/>
                <a:pt x="1041" y="81"/>
              </a:cubicBezTo>
              <a:cubicBezTo>
                <a:pt x="1040" y="82"/>
                <a:pt x="1040" y="82"/>
                <a:pt x="1040" y="82"/>
              </a:cubicBezTo>
              <a:cubicBezTo>
                <a:pt x="1040" y="84"/>
                <a:pt x="1039" y="87"/>
                <a:pt x="1038" y="89"/>
              </a:cubicBezTo>
              <a:cubicBezTo>
                <a:pt x="1038" y="91"/>
                <a:pt x="1038" y="94"/>
                <a:pt x="1038" y="96"/>
              </a:cubicBezTo>
              <a:cubicBezTo>
                <a:pt x="1038" y="97"/>
                <a:pt x="1038" y="98"/>
                <a:pt x="1038" y="98"/>
              </a:cubicBezTo>
              <a:cubicBezTo>
                <a:pt x="1038" y="99"/>
                <a:pt x="1037" y="99"/>
                <a:pt x="1037" y="99"/>
              </a:cubicBezTo>
              <a:cubicBezTo>
                <a:pt x="1036" y="100"/>
                <a:pt x="1036" y="100"/>
                <a:pt x="1036" y="100"/>
              </a:cubicBezTo>
              <a:cubicBezTo>
                <a:pt x="1036" y="100"/>
                <a:pt x="1035" y="100"/>
                <a:pt x="1034" y="101"/>
              </a:cubicBezTo>
              <a:cubicBezTo>
                <a:pt x="1034" y="101"/>
                <a:pt x="1034" y="101"/>
                <a:pt x="1034" y="101"/>
              </a:cubicBezTo>
              <a:cubicBezTo>
                <a:pt x="1034" y="101"/>
                <a:pt x="1033" y="102"/>
                <a:pt x="1033" y="102"/>
              </a:cubicBezTo>
              <a:cubicBezTo>
                <a:pt x="1033" y="102"/>
                <a:pt x="1033" y="102"/>
                <a:pt x="1033" y="102"/>
              </a:cubicBezTo>
              <a:cubicBezTo>
                <a:pt x="1033" y="102"/>
                <a:pt x="1033" y="103"/>
                <a:pt x="1033" y="103"/>
              </a:cubicBezTo>
              <a:cubicBezTo>
                <a:pt x="1033" y="103"/>
                <a:pt x="1033" y="103"/>
                <a:pt x="1033" y="103"/>
              </a:cubicBezTo>
              <a:cubicBezTo>
                <a:pt x="1033" y="104"/>
                <a:pt x="1033" y="104"/>
                <a:pt x="1033" y="104"/>
              </a:cubicBezTo>
              <a:cubicBezTo>
                <a:pt x="1032" y="105"/>
                <a:pt x="1032" y="105"/>
                <a:pt x="1032" y="105"/>
              </a:cubicBezTo>
              <a:cubicBezTo>
                <a:pt x="1032" y="105"/>
                <a:pt x="1032" y="106"/>
                <a:pt x="1031" y="106"/>
              </a:cubicBezTo>
              <a:cubicBezTo>
                <a:pt x="1030" y="107"/>
                <a:pt x="1029" y="108"/>
                <a:pt x="1028" y="110"/>
              </a:cubicBezTo>
              <a:cubicBezTo>
                <a:pt x="1028" y="113"/>
                <a:pt x="1028" y="114"/>
                <a:pt x="1029" y="115"/>
              </a:cubicBezTo>
              <a:cubicBezTo>
                <a:pt x="1029" y="116"/>
                <a:pt x="1029" y="116"/>
                <a:pt x="1029" y="116"/>
              </a:cubicBezTo>
              <a:cubicBezTo>
                <a:pt x="1029" y="116"/>
                <a:pt x="1029" y="116"/>
                <a:pt x="1029" y="116"/>
              </a:cubicBezTo>
              <a:cubicBezTo>
                <a:pt x="1027" y="123"/>
                <a:pt x="1027" y="123"/>
                <a:pt x="1027" y="123"/>
              </a:cubicBezTo>
              <a:cubicBezTo>
                <a:pt x="1026" y="124"/>
                <a:pt x="1026" y="126"/>
                <a:pt x="1027" y="127"/>
              </a:cubicBezTo>
              <a:cubicBezTo>
                <a:pt x="1027" y="129"/>
                <a:pt x="1028" y="130"/>
                <a:pt x="1028" y="131"/>
              </a:cubicBezTo>
              <a:cubicBezTo>
                <a:pt x="1028" y="132"/>
                <a:pt x="1028" y="132"/>
                <a:pt x="1028" y="132"/>
              </a:cubicBezTo>
              <a:cubicBezTo>
                <a:pt x="1028" y="133"/>
                <a:pt x="1028" y="133"/>
                <a:pt x="1028" y="133"/>
              </a:cubicBezTo>
              <a:cubicBezTo>
                <a:pt x="1028" y="133"/>
                <a:pt x="1028" y="133"/>
                <a:pt x="1028" y="133"/>
              </a:cubicBezTo>
              <a:cubicBezTo>
                <a:pt x="1028" y="133"/>
                <a:pt x="1028" y="133"/>
                <a:pt x="1027" y="134"/>
              </a:cubicBezTo>
              <a:cubicBezTo>
                <a:pt x="1025" y="136"/>
                <a:pt x="1025" y="136"/>
                <a:pt x="1025" y="136"/>
              </a:cubicBezTo>
              <a:cubicBezTo>
                <a:pt x="1025" y="137"/>
                <a:pt x="1024" y="137"/>
                <a:pt x="1024" y="138"/>
              </a:cubicBezTo>
              <a:cubicBezTo>
                <a:pt x="1024" y="138"/>
                <a:pt x="1023" y="139"/>
                <a:pt x="1023" y="140"/>
              </a:cubicBezTo>
              <a:cubicBezTo>
                <a:pt x="1022" y="142"/>
                <a:pt x="1022" y="145"/>
                <a:pt x="1022" y="147"/>
              </a:cubicBezTo>
              <a:cubicBezTo>
                <a:pt x="1022" y="148"/>
                <a:pt x="1022" y="148"/>
                <a:pt x="1022" y="148"/>
              </a:cubicBezTo>
              <a:cubicBezTo>
                <a:pt x="1022" y="149"/>
                <a:pt x="1022" y="149"/>
                <a:pt x="1022" y="149"/>
              </a:cubicBezTo>
              <a:cubicBezTo>
                <a:pt x="1022" y="149"/>
                <a:pt x="1022" y="149"/>
                <a:pt x="1022" y="149"/>
              </a:cubicBezTo>
              <a:cubicBezTo>
                <a:pt x="1021" y="150"/>
                <a:pt x="1023" y="152"/>
                <a:pt x="1023" y="152"/>
              </a:cubicBezTo>
              <a:cubicBezTo>
                <a:pt x="1023" y="152"/>
                <a:pt x="1024" y="152"/>
                <a:pt x="1024" y="152"/>
              </a:cubicBezTo>
              <a:cubicBezTo>
                <a:pt x="1024" y="153"/>
                <a:pt x="1025" y="153"/>
                <a:pt x="1025" y="153"/>
              </a:cubicBezTo>
              <a:cubicBezTo>
                <a:pt x="1026" y="153"/>
                <a:pt x="1027" y="153"/>
                <a:pt x="1028" y="153"/>
              </a:cubicBezTo>
              <a:cubicBezTo>
                <a:pt x="1033" y="153"/>
                <a:pt x="1037" y="154"/>
                <a:pt x="1041" y="154"/>
              </a:cubicBezTo>
              <a:cubicBezTo>
                <a:pt x="1064" y="155"/>
                <a:pt x="1064" y="155"/>
                <a:pt x="1064" y="155"/>
              </a:cubicBezTo>
              <a:cubicBezTo>
                <a:pt x="1064" y="162"/>
                <a:pt x="1064" y="162"/>
                <a:pt x="1064" y="162"/>
              </a:cubicBezTo>
              <a:cubicBezTo>
                <a:pt x="800" y="150"/>
                <a:pt x="800" y="150"/>
                <a:pt x="800" y="150"/>
              </a:cubicBezTo>
              <a:cubicBezTo>
                <a:pt x="711" y="146"/>
                <a:pt x="623" y="131"/>
                <a:pt x="534" y="125"/>
              </a:cubicBezTo>
              <a:cubicBezTo>
                <a:pt x="511" y="123"/>
                <a:pt x="489" y="123"/>
                <a:pt x="467" y="122"/>
              </a:cubicBezTo>
              <a:cubicBezTo>
                <a:pt x="445" y="121"/>
                <a:pt x="422" y="121"/>
                <a:pt x="400" y="120"/>
              </a:cubicBezTo>
              <a:cubicBezTo>
                <a:pt x="355" y="119"/>
                <a:pt x="311" y="119"/>
                <a:pt x="266" y="119"/>
              </a:cubicBezTo>
              <a:cubicBezTo>
                <a:pt x="222" y="120"/>
                <a:pt x="177" y="121"/>
                <a:pt x="133" y="126"/>
              </a:cubicBezTo>
              <a:cubicBezTo>
                <a:pt x="88" y="130"/>
                <a:pt x="44" y="136"/>
                <a:pt x="0" y="142"/>
              </a:cubicBezTo>
              <a:cubicBezTo>
                <a:pt x="44" y="136"/>
                <a:pt x="88" y="131"/>
                <a:pt x="133" y="127"/>
              </a:cubicBezTo>
              <a:cubicBezTo>
                <a:pt x="177" y="124"/>
                <a:pt x="222" y="122"/>
                <a:pt x="266" y="123"/>
              </a:cubicBezTo>
              <a:cubicBezTo>
                <a:pt x="311" y="123"/>
                <a:pt x="355" y="124"/>
                <a:pt x="400" y="125"/>
              </a:cubicBezTo>
              <a:cubicBezTo>
                <a:pt x="467" y="128"/>
                <a:pt x="467" y="128"/>
                <a:pt x="467" y="128"/>
              </a:cubicBezTo>
              <a:cubicBezTo>
                <a:pt x="489" y="129"/>
                <a:pt x="511" y="129"/>
                <a:pt x="533" y="131"/>
              </a:cubicBezTo>
              <a:cubicBezTo>
                <a:pt x="622" y="137"/>
                <a:pt x="710" y="152"/>
                <a:pt x="799" y="156"/>
              </a:cubicBezTo>
              <a:cubicBezTo>
                <a:pt x="1067" y="168"/>
                <a:pt x="1067" y="168"/>
                <a:pt x="1067" y="168"/>
              </a:cubicBezTo>
              <a:cubicBezTo>
                <a:pt x="1070" y="168"/>
                <a:pt x="1070" y="168"/>
                <a:pt x="1070" y="168"/>
              </a:cubicBezTo>
              <a:cubicBezTo>
                <a:pt x="1070" y="165"/>
                <a:pt x="1070" y="165"/>
                <a:pt x="1070" y="165"/>
              </a:cubicBezTo>
              <a:cubicBezTo>
                <a:pt x="1070" y="153"/>
                <a:pt x="1070" y="153"/>
                <a:pt x="1070" y="153"/>
              </a:cubicBezTo>
              <a:cubicBezTo>
                <a:pt x="1070" y="150"/>
                <a:pt x="1070" y="150"/>
                <a:pt x="1070" y="150"/>
              </a:cubicBezTo>
              <a:cubicBezTo>
                <a:pt x="1067" y="150"/>
                <a:pt x="1067" y="150"/>
                <a:pt x="1067" y="150"/>
              </a:cubicBezTo>
              <a:cubicBezTo>
                <a:pt x="1042" y="148"/>
                <a:pt x="1042" y="148"/>
                <a:pt x="1042" y="148"/>
              </a:cubicBezTo>
              <a:cubicBezTo>
                <a:pt x="1038" y="148"/>
                <a:pt x="1033" y="148"/>
                <a:pt x="1029" y="147"/>
              </a:cubicBezTo>
              <a:cubicBezTo>
                <a:pt x="1029" y="147"/>
                <a:pt x="1028" y="147"/>
                <a:pt x="1028" y="147"/>
              </a:cubicBezTo>
              <a:cubicBezTo>
                <a:pt x="1028" y="145"/>
                <a:pt x="1028" y="143"/>
                <a:pt x="1029" y="141"/>
              </a:cubicBezTo>
              <a:cubicBezTo>
                <a:pt x="1029" y="141"/>
                <a:pt x="1029" y="141"/>
                <a:pt x="1029" y="141"/>
              </a:cubicBezTo>
              <a:cubicBezTo>
                <a:pt x="1029" y="141"/>
                <a:pt x="1029" y="140"/>
                <a:pt x="1030" y="140"/>
              </a:cubicBezTo>
              <a:cubicBezTo>
                <a:pt x="1032" y="138"/>
                <a:pt x="1032" y="138"/>
                <a:pt x="1032" y="138"/>
              </a:cubicBezTo>
              <a:cubicBezTo>
                <a:pt x="1032" y="137"/>
                <a:pt x="1033" y="137"/>
                <a:pt x="1033" y="136"/>
              </a:cubicBezTo>
              <a:cubicBezTo>
                <a:pt x="1033" y="136"/>
                <a:pt x="1033" y="135"/>
                <a:pt x="1034" y="135"/>
              </a:cubicBezTo>
              <a:cubicBezTo>
                <a:pt x="1034" y="134"/>
                <a:pt x="1034" y="134"/>
                <a:pt x="1034" y="134"/>
              </a:cubicBezTo>
              <a:cubicBezTo>
                <a:pt x="1034" y="133"/>
                <a:pt x="1034" y="133"/>
                <a:pt x="1034" y="133"/>
              </a:cubicBezTo>
              <a:cubicBezTo>
                <a:pt x="1034" y="132"/>
                <a:pt x="1034" y="130"/>
                <a:pt x="1033" y="129"/>
              </a:cubicBezTo>
              <a:cubicBezTo>
                <a:pt x="1033" y="126"/>
                <a:pt x="1032" y="126"/>
                <a:pt x="1033" y="124"/>
              </a:cubicBezTo>
              <a:cubicBezTo>
                <a:pt x="1034" y="118"/>
                <a:pt x="1034" y="118"/>
                <a:pt x="1034" y="118"/>
              </a:cubicBezTo>
              <a:cubicBezTo>
                <a:pt x="1034" y="118"/>
                <a:pt x="1035" y="117"/>
                <a:pt x="1035" y="116"/>
              </a:cubicBezTo>
              <a:cubicBezTo>
                <a:pt x="1035" y="115"/>
                <a:pt x="1034" y="114"/>
                <a:pt x="1034" y="113"/>
              </a:cubicBezTo>
              <a:cubicBezTo>
                <a:pt x="1034" y="113"/>
                <a:pt x="1034" y="112"/>
                <a:pt x="1034" y="112"/>
              </a:cubicBezTo>
              <a:cubicBezTo>
                <a:pt x="1034" y="112"/>
                <a:pt x="1034" y="111"/>
                <a:pt x="1035" y="111"/>
              </a:cubicBezTo>
              <a:cubicBezTo>
                <a:pt x="1036" y="110"/>
                <a:pt x="1037" y="109"/>
                <a:pt x="1038" y="107"/>
              </a:cubicBezTo>
              <a:cubicBezTo>
                <a:pt x="1038" y="107"/>
                <a:pt x="1038" y="107"/>
                <a:pt x="1038" y="106"/>
              </a:cubicBezTo>
              <a:cubicBezTo>
                <a:pt x="1038" y="106"/>
                <a:pt x="1038" y="106"/>
                <a:pt x="1038" y="106"/>
              </a:cubicBezTo>
              <a:cubicBezTo>
                <a:pt x="1038" y="105"/>
                <a:pt x="1038" y="105"/>
                <a:pt x="1038" y="105"/>
              </a:cubicBezTo>
              <a:cubicBezTo>
                <a:pt x="1039" y="105"/>
                <a:pt x="1039" y="105"/>
                <a:pt x="1039" y="105"/>
              </a:cubicBezTo>
              <a:cubicBezTo>
                <a:pt x="1039" y="105"/>
                <a:pt x="1040" y="105"/>
                <a:pt x="1041" y="104"/>
              </a:cubicBezTo>
              <a:cubicBezTo>
                <a:pt x="1041" y="104"/>
                <a:pt x="1041" y="104"/>
                <a:pt x="1042" y="104"/>
              </a:cubicBezTo>
              <a:cubicBezTo>
                <a:pt x="1042" y="103"/>
                <a:pt x="1042" y="103"/>
                <a:pt x="1042" y="103"/>
              </a:cubicBezTo>
              <a:cubicBezTo>
                <a:pt x="1042" y="103"/>
                <a:pt x="1043" y="102"/>
                <a:pt x="1043" y="102"/>
              </a:cubicBezTo>
              <a:cubicBezTo>
                <a:pt x="1043" y="102"/>
                <a:pt x="1043" y="102"/>
                <a:pt x="1043" y="102"/>
              </a:cubicBezTo>
              <a:cubicBezTo>
                <a:pt x="1043" y="101"/>
                <a:pt x="1043" y="100"/>
                <a:pt x="1043" y="100"/>
              </a:cubicBezTo>
              <a:cubicBezTo>
                <a:pt x="1044" y="98"/>
                <a:pt x="1044" y="97"/>
                <a:pt x="1044" y="96"/>
              </a:cubicBezTo>
              <a:cubicBezTo>
                <a:pt x="1044" y="94"/>
                <a:pt x="1044" y="92"/>
                <a:pt x="1044" y="90"/>
              </a:cubicBezTo>
              <a:cubicBezTo>
                <a:pt x="1045" y="88"/>
                <a:pt x="1045" y="87"/>
                <a:pt x="1046" y="84"/>
              </a:cubicBezTo>
              <a:cubicBezTo>
                <a:pt x="1046" y="83"/>
                <a:pt x="1046" y="83"/>
                <a:pt x="1046" y="83"/>
              </a:cubicBezTo>
              <a:cubicBezTo>
                <a:pt x="1047" y="83"/>
                <a:pt x="1047" y="83"/>
                <a:pt x="1048" y="83"/>
              </a:cubicBezTo>
              <a:cubicBezTo>
                <a:pt x="1048" y="82"/>
                <a:pt x="1049" y="82"/>
                <a:pt x="1049" y="82"/>
              </a:cubicBezTo>
              <a:cubicBezTo>
                <a:pt x="1049" y="81"/>
                <a:pt x="1049" y="81"/>
                <a:pt x="1050" y="81"/>
              </a:cubicBezTo>
              <a:cubicBezTo>
                <a:pt x="1050" y="80"/>
                <a:pt x="1050" y="80"/>
                <a:pt x="1050" y="80"/>
              </a:cubicBezTo>
              <a:cubicBezTo>
                <a:pt x="1050" y="80"/>
                <a:pt x="1050" y="80"/>
                <a:pt x="1050" y="80"/>
              </a:cubicBezTo>
              <a:cubicBezTo>
                <a:pt x="1050" y="79"/>
                <a:pt x="1050" y="79"/>
                <a:pt x="1050" y="79"/>
              </a:cubicBezTo>
              <a:cubicBezTo>
                <a:pt x="1050" y="77"/>
                <a:pt x="1049" y="76"/>
                <a:pt x="1049" y="75"/>
              </a:cubicBezTo>
              <a:cubicBezTo>
                <a:pt x="1049" y="75"/>
                <a:pt x="1049" y="75"/>
                <a:pt x="1049" y="75"/>
              </a:cubicBezTo>
              <a:cubicBezTo>
                <a:pt x="1049" y="75"/>
                <a:pt x="1049" y="75"/>
                <a:pt x="1049" y="75"/>
              </a:cubicBezTo>
              <a:cubicBezTo>
                <a:pt x="1049" y="75"/>
                <a:pt x="1049" y="75"/>
                <a:pt x="1049" y="75"/>
              </a:cubicBezTo>
              <a:cubicBezTo>
                <a:pt x="1049" y="75"/>
                <a:pt x="1049" y="75"/>
                <a:pt x="1049" y="75"/>
              </a:cubicBezTo>
              <a:cubicBezTo>
                <a:pt x="1050" y="71"/>
                <a:pt x="1050" y="74"/>
                <a:pt x="1049" y="72"/>
              </a:cubicBezTo>
              <a:cubicBezTo>
                <a:pt x="1049" y="72"/>
                <a:pt x="1048" y="71"/>
                <a:pt x="1048" y="71"/>
              </a:cubicBezTo>
              <a:cubicBezTo>
                <a:pt x="1047" y="71"/>
                <a:pt x="1047" y="71"/>
                <a:pt x="1047" y="71"/>
              </a:cubicBezTo>
              <a:cubicBezTo>
                <a:pt x="1047" y="71"/>
                <a:pt x="1047" y="71"/>
                <a:pt x="1047" y="71"/>
              </a:cubicBezTo>
              <a:cubicBezTo>
                <a:pt x="1048" y="69"/>
                <a:pt x="1049" y="68"/>
                <a:pt x="1050" y="66"/>
              </a:cubicBezTo>
              <a:cubicBezTo>
                <a:pt x="1053" y="62"/>
                <a:pt x="1056" y="59"/>
                <a:pt x="1058" y="55"/>
              </a:cubicBezTo>
              <a:cubicBezTo>
                <a:pt x="1059" y="52"/>
                <a:pt x="1059" y="52"/>
                <a:pt x="1059" y="52"/>
              </a:cubicBezTo>
              <a:cubicBezTo>
                <a:pt x="1059" y="52"/>
                <a:pt x="1060" y="51"/>
                <a:pt x="1060" y="50"/>
              </a:cubicBezTo>
              <a:cubicBezTo>
                <a:pt x="1061" y="50"/>
                <a:pt x="1062" y="49"/>
                <a:pt x="1063" y="47"/>
              </a:cubicBezTo>
              <a:cubicBezTo>
                <a:pt x="1064" y="46"/>
                <a:pt x="1064" y="46"/>
                <a:pt x="1064" y="46"/>
              </a:cubicBezTo>
              <a:cubicBezTo>
                <a:pt x="1065" y="44"/>
                <a:pt x="1065" y="44"/>
                <a:pt x="1065" y="44"/>
              </a:cubicBezTo>
              <a:cubicBezTo>
                <a:pt x="1066" y="41"/>
                <a:pt x="1066" y="41"/>
                <a:pt x="1066" y="41"/>
              </a:cubicBezTo>
              <a:cubicBezTo>
                <a:pt x="1066" y="40"/>
                <a:pt x="1066" y="40"/>
                <a:pt x="1066" y="40"/>
              </a:cubicBezTo>
              <a:cubicBezTo>
                <a:pt x="1066" y="40"/>
                <a:pt x="1066" y="40"/>
                <a:pt x="1066" y="40"/>
              </a:cubicBezTo>
              <a:cubicBezTo>
                <a:pt x="1067" y="40"/>
                <a:pt x="1066" y="41"/>
                <a:pt x="1067" y="39"/>
              </a:cubicBezTo>
              <a:cubicBezTo>
                <a:pt x="1067" y="39"/>
                <a:pt x="1067" y="39"/>
                <a:pt x="1067" y="39"/>
              </a:cubicBezTo>
              <a:cubicBezTo>
                <a:pt x="1067" y="39"/>
                <a:pt x="1067" y="38"/>
                <a:pt x="1066" y="37"/>
              </a:cubicBezTo>
              <a:cubicBezTo>
                <a:pt x="1066" y="37"/>
                <a:pt x="1065" y="36"/>
                <a:pt x="1065" y="36"/>
              </a:cubicBezTo>
              <a:cubicBezTo>
                <a:pt x="1065" y="36"/>
                <a:pt x="1065" y="36"/>
                <a:pt x="1065" y="36"/>
              </a:cubicBezTo>
              <a:cubicBezTo>
                <a:pt x="1065" y="36"/>
                <a:pt x="1065" y="36"/>
                <a:pt x="1065" y="36"/>
              </a:cubicBezTo>
              <a:cubicBezTo>
                <a:pt x="1064" y="36"/>
                <a:pt x="1064" y="36"/>
                <a:pt x="1064" y="36"/>
              </a:cubicBezTo>
              <a:cubicBezTo>
                <a:pt x="1065" y="36"/>
                <a:pt x="1065" y="36"/>
                <a:pt x="1065" y="35"/>
              </a:cubicBezTo>
              <a:cubicBezTo>
                <a:pt x="1066" y="34"/>
                <a:pt x="1067" y="32"/>
                <a:pt x="1069" y="30"/>
              </a:cubicBezTo>
              <a:cubicBezTo>
                <a:pt x="1069" y="30"/>
                <a:pt x="1069" y="29"/>
                <a:pt x="1070" y="28"/>
              </a:cubicBezTo>
              <a:cubicBezTo>
                <a:pt x="1070" y="27"/>
                <a:pt x="1070" y="27"/>
                <a:pt x="1070" y="27"/>
              </a:cubicBezTo>
              <a:cubicBezTo>
                <a:pt x="1072" y="24"/>
                <a:pt x="1072" y="24"/>
                <a:pt x="1072" y="24"/>
              </a:cubicBezTo>
              <a:cubicBezTo>
                <a:pt x="1073" y="22"/>
                <a:pt x="1074" y="20"/>
                <a:pt x="1075" y="19"/>
              </a:cubicBezTo>
              <a:cubicBezTo>
                <a:pt x="1075" y="20"/>
                <a:pt x="1076" y="21"/>
                <a:pt x="1076" y="22"/>
              </a:cubicBezTo>
              <a:cubicBezTo>
                <a:pt x="1077" y="23"/>
                <a:pt x="1077" y="23"/>
                <a:pt x="1078" y="25"/>
              </a:cubicBezTo>
              <a:cubicBezTo>
                <a:pt x="1079" y="26"/>
                <a:pt x="1079" y="26"/>
                <a:pt x="1080" y="26"/>
              </a:cubicBezTo>
              <a:cubicBezTo>
                <a:pt x="1079" y="27"/>
                <a:pt x="1079" y="27"/>
                <a:pt x="1079" y="27"/>
              </a:cubicBezTo>
              <a:cubicBezTo>
                <a:pt x="1079" y="29"/>
                <a:pt x="1079" y="31"/>
                <a:pt x="1079" y="32"/>
              </a:cubicBezTo>
              <a:cubicBezTo>
                <a:pt x="1079" y="33"/>
                <a:pt x="1080" y="33"/>
                <a:pt x="1080" y="34"/>
              </a:cubicBezTo>
              <a:cubicBezTo>
                <a:pt x="1080" y="34"/>
                <a:pt x="1080" y="34"/>
                <a:pt x="1080" y="34"/>
              </a:cubicBezTo>
              <a:cubicBezTo>
                <a:pt x="1080" y="35"/>
                <a:pt x="1080" y="35"/>
                <a:pt x="1080" y="35"/>
              </a:cubicBezTo>
              <a:cubicBezTo>
                <a:pt x="1080" y="35"/>
                <a:pt x="1081" y="35"/>
                <a:pt x="1081" y="35"/>
              </a:cubicBezTo>
              <a:cubicBezTo>
                <a:pt x="1081" y="36"/>
                <a:pt x="1081" y="36"/>
                <a:pt x="1081" y="36"/>
              </a:cubicBezTo>
              <a:cubicBezTo>
                <a:pt x="1082" y="37"/>
                <a:pt x="1083" y="38"/>
                <a:pt x="1084" y="38"/>
              </a:cubicBezTo>
              <a:cubicBezTo>
                <a:pt x="1084" y="39"/>
                <a:pt x="1084" y="40"/>
                <a:pt x="1083" y="40"/>
              </a:cubicBezTo>
              <a:cubicBezTo>
                <a:pt x="1083" y="41"/>
                <a:pt x="1083" y="42"/>
                <a:pt x="1083" y="42"/>
              </a:cubicBezTo>
              <a:cubicBezTo>
                <a:pt x="1084" y="44"/>
                <a:pt x="1084" y="45"/>
                <a:pt x="1084" y="46"/>
              </a:cubicBezTo>
              <a:cubicBezTo>
                <a:pt x="1085" y="48"/>
                <a:pt x="1085" y="50"/>
                <a:pt x="1087" y="53"/>
              </a:cubicBezTo>
              <a:cubicBezTo>
                <a:pt x="1088" y="55"/>
                <a:pt x="1090" y="57"/>
                <a:pt x="1092" y="58"/>
              </a:cubicBezTo>
              <a:cubicBezTo>
                <a:pt x="1093" y="59"/>
                <a:pt x="1095" y="60"/>
                <a:pt x="1095" y="62"/>
              </a:cubicBezTo>
              <a:cubicBezTo>
                <a:pt x="1096" y="64"/>
                <a:pt x="1098" y="66"/>
                <a:pt x="1099" y="68"/>
              </a:cubicBezTo>
              <a:cubicBezTo>
                <a:pt x="1100" y="69"/>
                <a:pt x="1102" y="71"/>
                <a:pt x="1103" y="73"/>
              </a:cubicBezTo>
              <a:cubicBezTo>
                <a:pt x="1103" y="73"/>
                <a:pt x="1104" y="74"/>
                <a:pt x="1104" y="75"/>
              </a:cubicBezTo>
              <a:cubicBezTo>
                <a:pt x="1104" y="76"/>
                <a:pt x="1104" y="76"/>
                <a:pt x="1104" y="76"/>
              </a:cubicBezTo>
              <a:cubicBezTo>
                <a:pt x="1105" y="76"/>
                <a:pt x="1105" y="76"/>
                <a:pt x="1105" y="76"/>
              </a:cubicBezTo>
              <a:cubicBezTo>
                <a:pt x="1105" y="76"/>
                <a:pt x="1105" y="76"/>
                <a:pt x="1105" y="76"/>
              </a:cubicBezTo>
              <a:cubicBezTo>
                <a:pt x="1105" y="76"/>
                <a:pt x="1105" y="76"/>
                <a:pt x="1105" y="76"/>
              </a:cubicBezTo>
              <a:cubicBezTo>
                <a:pt x="1105" y="76"/>
                <a:pt x="1105" y="76"/>
                <a:pt x="1105" y="76"/>
              </a:cubicBezTo>
              <a:cubicBezTo>
                <a:pt x="1105" y="76"/>
                <a:pt x="1105" y="76"/>
                <a:pt x="1105" y="76"/>
              </a:cubicBezTo>
              <a:cubicBezTo>
                <a:pt x="1104" y="77"/>
                <a:pt x="1103" y="79"/>
                <a:pt x="1102" y="82"/>
              </a:cubicBezTo>
              <a:cubicBezTo>
                <a:pt x="1102" y="83"/>
                <a:pt x="1102" y="84"/>
                <a:pt x="1102" y="85"/>
              </a:cubicBezTo>
              <a:cubicBezTo>
                <a:pt x="1102" y="86"/>
                <a:pt x="1103" y="87"/>
                <a:pt x="1103" y="87"/>
              </a:cubicBezTo>
              <a:cubicBezTo>
                <a:pt x="1103" y="88"/>
                <a:pt x="1104" y="89"/>
                <a:pt x="1104" y="90"/>
              </a:cubicBezTo>
              <a:cubicBezTo>
                <a:pt x="1107" y="94"/>
                <a:pt x="1109" y="98"/>
                <a:pt x="1112" y="101"/>
              </a:cubicBezTo>
              <a:cubicBezTo>
                <a:pt x="1113" y="103"/>
                <a:pt x="1114" y="105"/>
                <a:pt x="1115" y="106"/>
              </a:cubicBezTo>
              <a:cubicBezTo>
                <a:pt x="1115" y="107"/>
                <a:pt x="1116" y="108"/>
                <a:pt x="1116" y="109"/>
              </a:cubicBezTo>
              <a:cubicBezTo>
                <a:pt x="1117" y="109"/>
                <a:pt x="1117" y="110"/>
                <a:pt x="1117" y="110"/>
              </a:cubicBezTo>
              <a:cubicBezTo>
                <a:pt x="1117" y="110"/>
                <a:pt x="1117" y="110"/>
                <a:pt x="1117" y="110"/>
              </a:cubicBezTo>
              <a:cubicBezTo>
                <a:pt x="1117" y="111"/>
                <a:pt x="1116" y="111"/>
                <a:pt x="1116" y="112"/>
              </a:cubicBezTo>
              <a:cubicBezTo>
                <a:pt x="1116" y="112"/>
                <a:pt x="1115" y="113"/>
                <a:pt x="1115" y="114"/>
              </a:cubicBezTo>
              <a:cubicBezTo>
                <a:pt x="1115" y="114"/>
                <a:pt x="1114" y="115"/>
                <a:pt x="1114" y="117"/>
              </a:cubicBezTo>
              <a:cubicBezTo>
                <a:pt x="1114" y="117"/>
                <a:pt x="1114" y="117"/>
                <a:pt x="1115" y="118"/>
              </a:cubicBezTo>
              <a:cubicBezTo>
                <a:pt x="1115" y="118"/>
                <a:pt x="1115" y="118"/>
                <a:pt x="1115" y="118"/>
              </a:cubicBezTo>
              <a:cubicBezTo>
                <a:pt x="1115" y="118"/>
                <a:pt x="1115" y="118"/>
                <a:pt x="1115" y="119"/>
              </a:cubicBezTo>
              <a:cubicBezTo>
                <a:pt x="1115" y="119"/>
                <a:pt x="1115" y="119"/>
                <a:pt x="1116" y="120"/>
              </a:cubicBezTo>
              <a:cubicBezTo>
                <a:pt x="1116" y="120"/>
                <a:pt x="1117" y="121"/>
                <a:pt x="1117" y="121"/>
              </a:cubicBezTo>
              <a:cubicBezTo>
                <a:pt x="1118" y="122"/>
                <a:pt x="1119" y="123"/>
                <a:pt x="1119" y="123"/>
              </a:cubicBezTo>
              <a:cubicBezTo>
                <a:pt x="1119" y="122"/>
                <a:pt x="1119" y="124"/>
                <a:pt x="1119" y="124"/>
              </a:cubicBezTo>
              <a:cubicBezTo>
                <a:pt x="1120" y="125"/>
                <a:pt x="1120" y="125"/>
                <a:pt x="1120" y="126"/>
              </a:cubicBezTo>
              <a:cubicBezTo>
                <a:pt x="1122" y="128"/>
                <a:pt x="1122" y="128"/>
                <a:pt x="1122" y="128"/>
              </a:cubicBezTo>
              <a:cubicBezTo>
                <a:pt x="1122" y="129"/>
                <a:pt x="1123" y="129"/>
                <a:pt x="1123" y="130"/>
              </a:cubicBezTo>
              <a:cubicBezTo>
                <a:pt x="1123" y="130"/>
                <a:pt x="1123" y="130"/>
                <a:pt x="1123" y="130"/>
              </a:cubicBezTo>
              <a:cubicBezTo>
                <a:pt x="1123" y="130"/>
                <a:pt x="1122" y="131"/>
                <a:pt x="1122" y="131"/>
              </a:cubicBezTo>
              <a:cubicBezTo>
                <a:pt x="1121" y="132"/>
                <a:pt x="1121" y="133"/>
                <a:pt x="1120" y="135"/>
              </a:cubicBezTo>
              <a:cubicBezTo>
                <a:pt x="1120" y="136"/>
                <a:pt x="1120" y="136"/>
                <a:pt x="1120" y="137"/>
              </a:cubicBezTo>
              <a:cubicBezTo>
                <a:pt x="1120" y="138"/>
                <a:pt x="1120" y="138"/>
                <a:pt x="1120" y="138"/>
              </a:cubicBezTo>
              <a:cubicBezTo>
                <a:pt x="1120" y="138"/>
                <a:pt x="1121" y="139"/>
                <a:pt x="1121" y="140"/>
              </a:cubicBezTo>
              <a:cubicBezTo>
                <a:pt x="1122" y="142"/>
                <a:pt x="1123" y="144"/>
                <a:pt x="1123" y="146"/>
              </a:cubicBezTo>
              <a:cubicBezTo>
                <a:pt x="1124" y="146"/>
                <a:pt x="1124" y="147"/>
                <a:pt x="1124" y="147"/>
              </a:cubicBezTo>
              <a:cubicBezTo>
                <a:pt x="1123" y="148"/>
                <a:pt x="1122" y="148"/>
                <a:pt x="1120" y="148"/>
              </a:cubicBezTo>
              <a:cubicBezTo>
                <a:pt x="1108" y="148"/>
                <a:pt x="1108" y="148"/>
                <a:pt x="1108" y="148"/>
              </a:cubicBezTo>
              <a:cubicBezTo>
                <a:pt x="1082" y="149"/>
                <a:pt x="1082" y="149"/>
                <a:pt x="1082" y="149"/>
              </a:cubicBezTo>
              <a:cubicBezTo>
                <a:pt x="1079" y="149"/>
                <a:pt x="1079" y="149"/>
                <a:pt x="1079" y="149"/>
              </a:cubicBezTo>
              <a:cubicBezTo>
                <a:pt x="1079" y="152"/>
                <a:pt x="1079" y="152"/>
                <a:pt x="1079" y="152"/>
              </a:cubicBezTo>
              <a:cubicBezTo>
                <a:pt x="1080" y="165"/>
                <a:pt x="1080" y="165"/>
                <a:pt x="1080" y="165"/>
              </a:cubicBezTo>
              <a:cubicBezTo>
                <a:pt x="1080" y="168"/>
                <a:pt x="1080" y="168"/>
                <a:pt x="1080" y="168"/>
              </a:cubicBezTo>
              <a:cubicBezTo>
                <a:pt x="1083" y="168"/>
                <a:pt x="1083" y="168"/>
                <a:pt x="1083" y="168"/>
              </a:cubicBezTo>
              <a:cubicBezTo>
                <a:pt x="1129" y="169"/>
                <a:pt x="1129" y="169"/>
                <a:pt x="1129" y="169"/>
              </a:cubicBezTo>
              <a:cubicBezTo>
                <a:pt x="1153" y="170"/>
                <a:pt x="1153" y="170"/>
                <a:pt x="1153" y="170"/>
              </a:cubicBezTo>
              <a:cubicBezTo>
                <a:pt x="1165" y="170"/>
                <a:pt x="1165" y="170"/>
                <a:pt x="1165" y="170"/>
              </a:cubicBezTo>
              <a:cubicBezTo>
                <a:pt x="1168" y="170"/>
                <a:pt x="1172" y="170"/>
                <a:pt x="1176" y="170"/>
              </a:cubicBezTo>
              <a:cubicBezTo>
                <a:pt x="1180" y="170"/>
                <a:pt x="1184" y="171"/>
                <a:pt x="1188" y="171"/>
              </a:cubicBezTo>
              <a:cubicBezTo>
                <a:pt x="1190" y="171"/>
                <a:pt x="1192" y="171"/>
                <a:pt x="1194" y="170"/>
              </a:cubicBezTo>
              <a:cubicBezTo>
                <a:pt x="1195" y="170"/>
                <a:pt x="1195" y="170"/>
                <a:pt x="1195" y="170"/>
              </a:cubicBezTo>
              <a:cubicBezTo>
                <a:pt x="1195" y="170"/>
                <a:pt x="1196" y="170"/>
                <a:pt x="1196" y="170"/>
              </a:cubicBezTo>
              <a:cubicBezTo>
                <a:pt x="1196" y="170"/>
                <a:pt x="1196" y="170"/>
                <a:pt x="1197" y="169"/>
              </a:cubicBezTo>
              <a:cubicBezTo>
                <a:pt x="1197" y="169"/>
                <a:pt x="1197" y="169"/>
                <a:pt x="1197" y="169"/>
              </a:cubicBezTo>
              <a:cubicBezTo>
                <a:pt x="1197" y="169"/>
                <a:pt x="1198" y="168"/>
                <a:pt x="1198" y="168"/>
              </a:cubicBezTo>
              <a:cubicBezTo>
                <a:pt x="1198" y="167"/>
                <a:pt x="1198" y="167"/>
                <a:pt x="1198" y="166"/>
              </a:cubicBezTo>
              <a:cubicBezTo>
                <a:pt x="1199" y="165"/>
                <a:pt x="1199" y="164"/>
                <a:pt x="1199" y="163"/>
              </a:cubicBezTo>
              <a:cubicBezTo>
                <a:pt x="1200" y="155"/>
                <a:pt x="1200" y="147"/>
                <a:pt x="1200" y="139"/>
              </a:cubicBezTo>
              <a:cubicBezTo>
                <a:pt x="1200" y="131"/>
                <a:pt x="1200" y="123"/>
                <a:pt x="1198" y="115"/>
              </a:cubicBezTo>
              <a:cubicBezTo>
                <a:pt x="1198" y="114"/>
                <a:pt x="1198" y="113"/>
                <a:pt x="1197" y="112"/>
              </a:cubicBezTo>
              <a:cubicBezTo>
                <a:pt x="1197" y="111"/>
                <a:pt x="1196" y="110"/>
                <a:pt x="1195" y="109"/>
              </a:cubicBezTo>
              <a:cubicBezTo>
                <a:pt x="1195" y="109"/>
                <a:pt x="1193" y="109"/>
                <a:pt x="1193" y="109"/>
              </a:cubicBezTo>
              <a:cubicBezTo>
                <a:pt x="1190" y="108"/>
                <a:pt x="1188" y="108"/>
                <a:pt x="1186" y="108"/>
              </a:cubicBezTo>
              <a:cubicBezTo>
                <a:pt x="1182" y="109"/>
                <a:pt x="1178" y="110"/>
                <a:pt x="1176" y="110"/>
              </a:cubicBezTo>
              <a:cubicBezTo>
                <a:pt x="1176" y="109"/>
                <a:pt x="1177" y="108"/>
                <a:pt x="1178" y="107"/>
              </a:cubicBezTo>
              <a:cubicBezTo>
                <a:pt x="1180" y="105"/>
                <a:pt x="1183" y="102"/>
                <a:pt x="1186" y="99"/>
              </a:cubicBezTo>
              <a:cubicBezTo>
                <a:pt x="1192" y="94"/>
                <a:pt x="1198" y="89"/>
                <a:pt x="1204" y="84"/>
              </a:cubicBezTo>
              <a:cubicBezTo>
                <a:pt x="1210" y="79"/>
                <a:pt x="1216" y="74"/>
                <a:pt x="1222" y="69"/>
              </a:cubicBezTo>
              <a:cubicBezTo>
                <a:pt x="1239" y="53"/>
                <a:pt x="1239" y="53"/>
                <a:pt x="1239" y="53"/>
              </a:cubicBezTo>
              <a:cubicBezTo>
                <a:pt x="1257" y="38"/>
                <a:pt x="1257" y="38"/>
                <a:pt x="1257" y="38"/>
              </a:cubicBezTo>
              <a:cubicBezTo>
                <a:pt x="1265" y="30"/>
                <a:pt x="1265" y="30"/>
                <a:pt x="1265" y="30"/>
              </a:cubicBezTo>
              <a:cubicBezTo>
                <a:pt x="1268" y="27"/>
                <a:pt x="1271" y="24"/>
                <a:pt x="1274" y="21"/>
              </a:cubicBezTo>
              <a:cubicBezTo>
                <a:pt x="1279" y="16"/>
                <a:pt x="1285" y="11"/>
                <a:pt x="1291" y="8"/>
              </a:cubicBezTo>
              <a:cubicBezTo>
                <a:pt x="1294" y="7"/>
                <a:pt x="1297" y="6"/>
                <a:pt x="1300" y="8"/>
              </a:cubicBezTo>
              <a:cubicBezTo>
                <a:pt x="1303" y="9"/>
                <a:pt x="1307" y="11"/>
                <a:pt x="1310" y="13"/>
              </a:cubicBezTo>
              <a:cubicBezTo>
                <a:pt x="1321" y="22"/>
                <a:pt x="1332" y="35"/>
                <a:pt x="1345" y="44"/>
              </a:cubicBezTo>
              <a:cubicBezTo>
                <a:pt x="1357" y="53"/>
                <a:pt x="1370" y="62"/>
                <a:pt x="1382" y="72"/>
              </a:cubicBezTo>
              <a:cubicBezTo>
                <a:pt x="1388" y="77"/>
                <a:pt x="1395" y="81"/>
                <a:pt x="1401" y="86"/>
              </a:cubicBezTo>
              <a:cubicBezTo>
                <a:pt x="1407" y="90"/>
                <a:pt x="1414" y="95"/>
                <a:pt x="1419" y="99"/>
              </a:cubicBezTo>
              <a:cubicBezTo>
                <a:pt x="1417" y="100"/>
                <a:pt x="1416" y="100"/>
                <a:pt x="1415" y="100"/>
              </a:cubicBezTo>
              <a:cubicBezTo>
                <a:pt x="1411" y="101"/>
                <a:pt x="1407" y="102"/>
                <a:pt x="1403" y="102"/>
              </a:cubicBezTo>
              <a:cubicBezTo>
                <a:pt x="1399" y="103"/>
                <a:pt x="1396" y="103"/>
                <a:pt x="1391" y="104"/>
              </a:cubicBezTo>
              <a:cubicBezTo>
                <a:pt x="1391" y="104"/>
                <a:pt x="1391" y="105"/>
                <a:pt x="1390" y="105"/>
              </a:cubicBezTo>
              <a:cubicBezTo>
                <a:pt x="1390" y="105"/>
                <a:pt x="1390" y="105"/>
                <a:pt x="1390" y="105"/>
              </a:cubicBezTo>
              <a:cubicBezTo>
                <a:pt x="1389" y="105"/>
                <a:pt x="1389" y="105"/>
                <a:pt x="1388" y="106"/>
              </a:cubicBezTo>
              <a:cubicBezTo>
                <a:pt x="1388" y="106"/>
                <a:pt x="1388" y="107"/>
                <a:pt x="1388" y="107"/>
              </a:cubicBezTo>
              <a:cubicBezTo>
                <a:pt x="1388" y="108"/>
                <a:pt x="1388" y="108"/>
                <a:pt x="1388" y="109"/>
              </a:cubicBezTo>
              <a:cubicBezTo>
                <a:pt x="1388" y="109"/>
                <a:pt x="1388" y="109"/>
                <a:pt x="1388" y="109"/>
              </a:cubicBezTo>
              <a:cubicBezTo>
                <a:pt x="1388" y="112"/>
                <a:pt x="1388" y="112"/>
                <a:pt x="1388" y="112"/>
              </a:cubicBezTo>
              <a:cubicBezTo>
                <a:pt x="1388" y="118"/>
                <a:pt x="1388" y="118"/>
                <a:pt x="1388" y="118"/>
              </a:cubicBezTo>
              <a:cubicBezTo>
                <a:pt x="1389" y="134"/>
                <a:pt x="1390" y="149"/>
                <a:pt x="1392" y="164"/>
              </a:cubicBezTo>
              <a:cubicBezTo>
                <a:pt x="1382" y="164"/>
                <a:pt x="1382" y="164"/>
                <a:pt x="1382" y="164"/>
              </a:cubicBezTo>
              <a:cubicBezTo>
                <a:pt x="1372" y="165"/>
                <a:pt x="1363" y="165"/>
                <a:pt x="1353" y="165"/>
              </a:cubicBezTo>
              <a:cubicBezTo>
                <a:pt x="1353" y="165"/>
                <a:pt x="1352" y="165"/>
                <a:pt x="1352" y="165"/>
              </a:cubicBezTo>
              <a:cubicBezTo>
                <a:pt x="1344" y="165"/>
                <a:pt x="1337" y="164"/>
                <a:pt x="1329" y="164"/>
              </a:cubicBezTo>
              <a:cubicBezTo>
                <a:pt x="1323" y="163"/>
                <a:pt x="1323" y="163"/>
                <a:pt x="1323" y="163"/>
              </a:cubicBezTo>
              <a:cubicBezTo>
                <a:pt x="1320" y="163"/>
                <a:pt x="1320" y="163"/>
                <a:pt x="1320" y="163"/>
              </a:cubicBezTo>
              <a:cubicBezTo>
                <a:pt x="1319" y="163"/>
                <a:pt x="1319" y="163"/>
                <a:pt x="1319" y="163"/>
              </a:cubicBezTo>
              <a:cubicBezTo>
                <a:pt x="1319" y="163"/>
                <a:pt x="1319" y="162"/>
                <a:pt x="1319" y="162"/>
              </a:cubicBezTo>
              <a:cubicBezTo>
                <a:pt x="1319" y="161"/>
                <a:pt x="1319" y="160"/>
                <a:pt x="1319" y="159"/>
              </a:cubicBezTo>
              <a:cubicBezTo>
                <a:pt x="1319" y="157"/>
                <a:pt x="1319" y="156"/>
                <a:pt x="1318" y="154"/>
              </a:cubicBezTo>
              <a:cubicBezTo>
                <a:pt x="1318" y="138"/>
                <a:pt x="1318" y="123"/>
                <a:pt x="1318" y="107"/>
              </a:cubicBezTo>
              <a:cubicBezTo>
                <a:pt x="1318" y="104"/>
                <a:pt x="1318" y="104"/>
                <a:pt x="1318" y="104"/>
              </a:cubicBezTo>
              <a:cubicBezTo>
                <a:pt x="1315" y="104"/>
                <a:pt x="1315" y="104"/>
                <a:pt x="1315" y="104"/>
              </a:cubicBezTo>
              <a:cubicBezTo>
                <a:pt x="1267" y="104"/>
                <a:pt x="1267" y="104"/>
                <a:pt x="1267" y="104"/>
              </a:cubicBezTo>
              <a:cubicBezTo>
                <a:pt x="1264" y="104"/>
                <a:pt x="1264" y="104"/>
                <a:pt x="1264" y="104"/>
              </a:cubicBezTo>
              <a:cubicBezTo>
                <a:pt x="1264" y="107"/>
                <a:pt x="1264" y="107"/>
                <a:pt x="1264" y="107"/>
              </a:cubicBezTo>
              <a:cubicBezTo>
                <a:pt x="1264" y="170"/>
                <a:pt x="1264" y="170"/>
                <a:pt x="1264" y="170"/>
              </a:cubicBezTo>
              <a:cubicBezTo>
                <a:pt x="1264" y="173"/>
                <a:pt x="1264" y="173"/>
                <a:pt x="1264" y="173"/>
              </a:cubicBezTo>
              <a:cubicBezTo>
                <a:pt x="1267" y="173"/>
                <a:pt x="1267" y="173"/>
                <a:pt x="1267" y="173"/>
              </a:cubicBezTo>
              <a:cubicBezTo>
                <a:pt x="1296" y="172"/>
                <a:pt x="1325" y="172"/>
                <a:pt x="1354" y="171"/>
              </a:cubicBezTo>
              <a:cubicBezTo>
                <a:pt x="1361" y="171"/>
                <a:pt x="1368" y="172"/>
                <a:pt x="1375" y="172"/>
              </a:cubicBezTo>
              <a:cubicBezTo>
                <a:pt x="1379" y="172"/>
                <a:pt x="1383" y="172"/>
                <a:pt x="1387" y="172"/>
              </a:cubicBezTo>
              <a:cubicBezTo>
                <a:pt x="1389" y="171"/>
                <a:pt x="1391" y="171"/>
                <a:pt x="1393" y="171"/>
              </a:cubicBezTo>
              <a:cubicBezTo>
                <a:pt x="1394" y="171"/>
                <a:pt x="1394" y="171"/>
                <a:pt x="1395" y="171"/>
              </a:cubicBezTo>
              <a:cubicBezTo>
                <a:pt x="1395" y="171"/>
                <a:pt x="1395" y="171"/>
                <a:pt x="1396" y="171"/>
              </a:cubicBezTo>
              <a:cubicBezTo>
                <a:pt x="1396" y="171"/>
                <a:pt x="1397" y="171"/>
                <a:pt x="1398" y="170"/>
              </a:cubicBezTo>
              <a:cubicBezTo>
                <a:pt x="1398" y="170"/>
                <a:pt x="1398" y="170"/>
                <a:pt x="1398" y="170"/>
              </a:cubicBezTo>
              <a:cubicBezTo>
                <a:pt x="1411" y="169"/>
                <a:pt x="1411" y="169"/>
                <a:pt x="1411" y="169"/>
              </a:cubicBezTo>
              <a:cubicBezTo>
                <a:pt x="1418" y="169"/>
                <a:pt x="1418" y="169"/>
                <a:pt x="1418" y="169"/>
              </a:cubicBezTo>
              <a:cubicBezTo>
                <a:pt x="1420" y="169"/>
                <a:pt x="1423" y="170"/>
                <a:pt x="1426" y="169"/>
              </a:cubicBezTo>
              <a:cubicBezTo>
                <a:pt x="1426" y="169"/>
                <a:pt x="1427" y="168"/>
                <a:pt x="1427" y="168"/>
              </a:cubicBezTo>
              <a:cubicBezTo>
                <a:pt x="1427" y="168"/>
                <a:pt x="1428" y="167"/>
                <a:pt x="1428" y="167"/>
              </a:cubicBezTo>
              <a:cubicBezTo>
                <a:pt x="1429" y="165"/>
                <a:pt x="1429" y="165"/>
                <a:pt x="1429" y="165"/>
              </a:cubicBezTo>
              <a:cubicBezTo>
                <a:pt x="1432" y="163"/>
                <a:pt x="1432" y="163"/>
                <a:pt x="1432" y="163"/>
              </a:cubicBezTo>
              <a:cubicBezTo>
                <a:pt x="1433" y="161"/>
                <a:pt x="1435" y="159"/>
                <a:pt x="1436" y="157"/>
              </a:cubicBezTo>
              <a:cubicBezTo>
                <a:pt x="1439" y="154"/>
                <a:pt x="1443" y="150"/>
                <a:pt x="1446" y="148"/>
              </a:cubicBezTo>
              <a:cubicBezTo>
                <a:pt x="1448" y="146"/>
                <a:pt x="1450" y="145"/>
                <a:pt x="1452" y="144"/>
              </a:cubicBezTo>
              <a:cubicBezTo>
                <a:pt x="1452" y="144"/>
                <a:pt x="1452" y="144"/>
                <a:pt x="1452" y="144"/>
              </a:cubicBezTo>
              <a:cubicBezTo>
                <a:pt x="1450" y="147"/>
                <a:pt x="1447" y="150"/>
                <a:pt x="1445" y="154"/>
              </a:cubicBezTo>
              <a:cubicBezTo>
                <a:pt x="1444" y="155"/>
                <a:pt x="1444" y="156"/>
                <a:pt x="1443" y="157"/>
              </a:cubicBezTo>
              <a:cubicBezTo>
                <a:pt x="1443" y="158"/>
                <a:pt x="1442" y="158"/>
                <a:pt x="1442" y="159"/>
              </a:cubicBezTo>
              <a:cubicBezTo>
                <a:pt x="1442" y="160"/>
                <a:pt x="1442" y="160"/>
                <a:pt x="1442" y="162"/>
              </a:cubicBezTo>
              <a:cubicBezTo>
                <a:pt x="1442" y="162"/>
                <a:pt x="1442" y="162"/>
                <a:pt x="1442" y="163"/>
              </a:cubicBezTo>
              <a:cubicBezTo>
                <a:pt x="1443" y="163"/>
                <a:pt x="1443" y="163"/>
                <a:pt x="1443" y="163"/>
              </a:cubicBezTo>
              <a:cubicBezTo>
                <a:pt x="1443" y="163"/>
                <a:pt x="1443" y="164"/>
                <a:pt x="1443" y="164"/>
              </a:cubicBezTo>
              <a:cubicBezTo>
                <a:pt x="1444" y="164"/>
                <a:pt x="1445" y="164"/>
                <a:pt x="1446" y="164"/>
              </a:cubicBezTo>
              <a:cubicBezTo>
                <a:pt x="1447" y="164"/>
                <a:pt x="1447" y="163"/>
                <a:pt x="1448" y="163"/>
              </a:cubicBezTo>
              <a:cubicBezTo>
                <a:pt x="1449" y="162"/>
                <a:pt x="1450" y="161"/>
                <a:pt x="1451" y="161"/>
              </a:cubicBezTo>
              <a:cubicBezTo>
                <a:pt x="1454" y="158"/>
                <a:pt x="1457" y="154"/>
                <a:pt x="1460" y="152"/>
              </a:cubicBezTo>
              <a:cubicBezTo>
                <a:pt x="1457" y="157"/>
                <a:pt x="1457" y="157"/>
                <a:pt x="1457" y="157"/>
              </a:cubicBezTo>
              <a:cubicBezTo>
                <a:pt x="1457" y="158"/>
                <a:pt x="1456" y="159"/>
                <a:pt x="1456" y="161"/>
              </a:cubicBezTo>
              <a:cubicBezTo>
                <a:pt x="1455" y="161"/>
                <a:pt x="1455" y="162"/>
                <a:pt x="1455" y="163"/>
              </a:cubicBezTo>
              <a:cubicBezTo>
                <a:pt x="1455" y="164"/>
                <a:pt x="1455" y="165"/>
                <a:pt x="1456" y="166"/>
              </a:cubicBezTo>
              <a:cubicBezTo>
                <a:pt x="1456" y="166"/>
                <a:pt x="1457" y="167"/>
                <a:pt x="1458" y="167"/>
              </a:cubicBezTo>
              <a:cubicBezTo>
                <a:pt x="1459" y="168"/>
                <a:pt x="1459" y="168"/>
                <a:pt x="1460" y="168"/>
              </a:cubicBezTo>
              <a:cubicBezTo>
                <a:pt x="1461" y="168"/>
                <a:pt x="1463" y="168"/>
                <a:pt x="1464" y="168"/>
              </a:cubicBezTo>
              <a:cubicBezTo>
                <a:pt x="1469" y="167"/>
                <a:pt x="1473" y="166"/>
                <a:pt x="1478" y="165"/>
              </a:cubicBezTo>
              <a:cubicBezTo>
                <a:pt x="1488" y="163"/>
                <a:pt x="1497" y="161"/>
                <a:pt x="1506" y="160"/>
              </a:cubicBezTo>
              <a:cubicBezTo>
                <a:pt x="1516" y="159"/>
                <a:pt x="1526" y="159"/>
                <a:pt x="1535" y="159"/>
              </a:cubicBezTo>
              <a:cubicBezTo>
                <a:pt x="1573" y="160"/>
                <a:pt x="1612" y="163"/>
                <a:pt x="1650" y="166"/>
              </a:cubicBezTo>
              <a:cubicBezTo>
                <a:pt x="1612" y="162"/>
                <a:pt x="1574" y="158"/>
                <a:pt x="1535" y="157"/>
              </a:cubicBezTo>
              <a:close/>
              <a:moveTo>
                <a:pt x="1045" y="74"/>
              </a:moveTo>
              <a:cubicBezTo>
                <a:pt x="1045" y="74"/>
                <a:pt x="1045" y="74"/>
                <a:pt x="1045" y="74"/>
              </a:cubicBezTo>
              <a:cubicBezTo>
                <a:pt x="1046" y="74"/>
                <a:pt x="1046" y="74"/>
                <a:pt x="1046" y="74"/>
              </a:cubicBezTo>
              <a:cubicBezTo>
                <a:pt x="1045" y="74"/>
                <a:pt x="1045" y="75"/>
                <a:pt x="1045" y="74"/>
              </a:cubicBezTo>
              <a:close/>
              <a:moveTo>
                <a:pt x="1081" y="25"/>
              </a:moveTo>
              <a:cubicBezTo>
                <a:pt x="1081" y="25"/>
                <a:pt x="1081" y="25"/>
                <a:pt x="1081" y="25"/>
              </a:cubicBezTo>
              <a:cubicBezTo>
                <a:pt x="1081" y="25"/>
                <a:pt x="1081" y="25"/>
                <a:pt x="1081" y="25"/>
              </a:cubicBezTo>
              <a:cubicBezTo>
                <a:pt x="1081" y="25"/>
                <a:pt x="1081" y="25"/>
                <a:pt x="1081" y="25"/>
              </a:cubicBezTo>
              <a:close/>
              <a:moveTo>
                <a:pt x="1084" y="30"/>
              </a:moveTo>
              <a:cubicBezTo>
                <a:pt x="1084" y="30"/>
                <a:pt x="1084" y="30"/>
                <a:pt x="1084" y="30"/>
              </a:cubicBezTo>
              <a:cubicBezTo>
                <a:pt x="1084" y="30"/>
                <a:pt x="1084" y="30"/>
                <a:pt x="1084" y="30"/>
              </a:cubicBezTo>
              <a:close/>
              <a:moveTo>
                <a:pt x="1084" y="30"/>
              </a:moveTo>
              <a:cubicBezTo>
                <a:pt x="1084" y="30"/>
                <a:pt x="1084" y="30"/>
                <a:pt x="1084" y="30"/>
              </a:cubicBezTo>
              <a:cubicBezTo>
                <a:pt x="1084" y="30"/>
                <a:pt x="1084" y="30"/>
                <a:pt x="1084" y="30"/>
              </a:cubicBezTo>
              <a:cubicBezTo>
                <a:pt x="1085" y="30"/>
                <a:pt x="1085" y="30"/>
                <a:pt x="1085" y="30"/>
              </a:cubicBezTo>
              <a:cubicBezTo>
                <a:pt x="1085" y="30"/>
                <a:pt x="1084" y="30"/>
                <a:pt x="1084" y="30"/>
              </a:cubicBezTo>
              <a:close/>
              <a:moveTo>
                <a:pt x="1123" y="130"/>
              </a:moveTo>
              <a:cubicBezTo>
                <a:pt x="1123" y="130"/>
                <a:pt x="1123" y="130"/>
                <a:pt x="1123" y="130"/>
              </a:cubicBezTo>
              <a:cubicBezTo>
                <a:pt x="1123" y="130"/>
                <a:pt x="1123" y="130"/>
                <a:pt x="1123" y="130"/>
              </a:cubicBezTo>
              <a:cubicBezTo>
                <a:pt x="1123" y="130"/>
                <a:pt x="1123" y="130"/>
                <a:pt x="1123" y="130"/>
              </a:cubicBezTo>
              <a:cubicBezTo>
                <a:pt x="1123" y="130"/>
                <a:pt x="1123" y="130"/>
                <a:pt x="1123" y="130"/>
              </a:cubicBezTo>
              <a:close/>
              <a:moveTo>
                <a:pt x="1270" y="167"/>
              </a:moveTo>
              <a:cubicBezTo>
                <a:pt x="1270" y="110"/>
                <a:pt x="1270" y="110"/>
                <a:pt x="1270" y="110"/>
              </a:cubicBezTo>
              <a:cubicBezTo>
                <a:pt x="1312" y="110"/>
                <a:pt x="1312" y="110"/>
                <a:pt x="1312" y="110"/>
              </a:cubicBezTo>
              <a:cubicBezTo>
                <a:pt x="1312" y="125"/>
                <a:pt x="1312" y="139"/>
                <a:pt x="1312" y="154"/>
              </a:cubicBezTo>
              <a:cubicBezTo>
                <a:pt x="1313" y="156"/>
                <a:pt x="1313" y="158"/>
                <a:pt x="1313" y="160"/>
              </a:cubicBezTo>
              <a:cubicBezTo>
                <a:pt x="1313" y="161"/>
                <a:pt x="1313" y="162"/>
                <a:pt x="1313" y="163"/>
              </a:cubicBezTo>
              <a:cubicBezTo>
                <a:pt x="1313" y="164"/>
                <a:pt x="1314" y="164"/>
                <a:pt x="1314" y="165"/>
              </a:cubicBezTo>
              <a:cubicBezTo>
                <a:pt x="1314" y="165"/>
                <a:pt x="1314" y="165"/>
                <a:pt x="1314" y="166"/>
              </a:cubicBezTo>
              <a:cubicBezTo>
                <a:pt x="1299" y="166"/>
                <a:pt x="1284" y="167"/>
                <a:pt x="1270" y="167"/>
              </a:cubicBezTo>
              <a:close/>
            </a:path>
          </a:pathLst>
        </a:custGeom>
        <a:solidFill>
          <a:schemeClr val="accent4"/>
        </a:solidFill>
        <a:ln>
          <a:noFill/>
        </a:ln>
      </xdr:spPr>
    </xdr:sp>
    <xdr:clientData/>
  </xdr:twoCellAnchor>
  <xdr:twoCellAnchor>
    <xdr:from>
      <xdr:col>9</xdr:col>
      <xdr:colOff>486835</xdr:colOff>
      <xdr:row>0</xdr:row>
      <xdr:rowOff>126996</xdr:rowOff>
    </xdr:from>
    <xdr:to>
      <xdr:col>15</xdr:col>
      <xdr:colOff>944030</xdr:colOff>
      <xdr:row>2</xdr:row>
      <xdr:rowOff>27195</xdr:rowOff>
    </xdr:to>
    <xdr:sp macro="" textlink="">
      <xdr:nvSpPr>
        <xdr:cNvPr id="3" name="Kopfzeile Grafik" descr="Line drawing of tree and house" title="Budget Artwork">
          <a:extLst>
            <a:ext uri="{FF2B5EF4-FFF2-40B4-BE49-F238E27FC236}">
              <a16:creationId xmlns:a16="http://schemas.microsoft.com/office/drawing/2014/main" id="{8129AA03-6CCF-40F1-916E-214DFBCE896A}"/>
            </a:ext>
          </a:extLst>
        </xdr:cNvPr>
        <xdr:cNvSpPr>
          <a:spLocks noChangeAspect="1" noEditPoints="1"/>
        </xdr:cNvSpPr>
      </xdr:nvSpPr>
      <xdr:spPr bwMode="auto">
        <a:xfrm>
          <a:off x="9678460" y="131758"/>
          <a:ext cx="7029445" cy="581237"/>
        </a:xfrm>
        <a:custGeom>
          <a:avLst/>
          <a:gdLst>
            <a:gd name="T0" fmla="*/ 1465 w 1650"/>
            <a:gd name="T1" fmla="*/ 151 h 173"/>
            <a:gd name="T2" fmla="*/ 1448 w 1650"/>
            <a:gd name="T3" fmla="*/ 156 h 173"/>
            <a:gd name="T4" fmla="*/ 1454 w 1650"/>
            <a:gd name="T5" fmla="*/ 139 h 173"/>
            <a:gd name="T6" fmla="*/ 1424 w 1650"/>
            <a:gd name="T7" fmla="*/ 164 h 173"/>
            <a:gd name="T8" fmla="*/ 1422 w 1650"/>
            <a:gd name="T9" fmla="*/ 105 h 173"/>
            <a:gd name="T10" fmla="*/ 1348 w 1650"/>
            <a:gd name="T11" fmla="*/ 39 h 173"/>
            <a:gd name="T12" fmla="*/ 1200 w 1650"/>
            <a:gd name="T13" fmla="*/ 80 h 173"/>
            <a:gd name="T14" fmla="*/ 1175 w 1650"/>
            <a:gd name="T15" fmla="*/ 116 h 173"/>
            <a:gd name="T16" fmla="*/ 1188 w 1650"/>
            <a:gd name="T17" fmla="*/ 165 h 173"/>
            <a:gd name="T18" fmla="*/ 1127 w 1650"/>
            <a:gd name="T19" fmla="*/ 153 h 173"/>
            <a:gd name="T20" fmla="*/ 1126 w 1650"/>
            <a:gd name="T21" fmla="*/ 136 h 173"/>
            <a:gd name="T22" fmla="*/ 1128 w 1650"/>
            <a:gd name="T23" fmla="*/ 127 h 173"/>
            <a:gd name="T24" fmla="*/ 1123 w 1650"/>
            <a:gd name="T25" fmla="*/ 110 h 173"/>
            <a:gd name="T26" fmla="*/ 1108 w 1650"/>
            <a:gd name="T27" fmla="*/ 85 h 173"/>
            <a:gd name="T28" fmla="*/ 1110 w 1650"/>
            <a:gd name="T29" fmla="*/ 72 h 173"/>
            <a:gd name="T30" fmla="*/ 1092 w 1650"/>
            <a:gd name="T31" fmla="*/ 38 h 173"/>
            <a:gd name="T32" fmla="*/ 1085 w 1650"/>
            <a:gd name="T33" fmla="*/ 32 h 173"/>
            <a:gd name="T34" fmla="*/ 1078 w 1650"/>
            <a:gd name="T35" fmla="*/ 12 h 173"/>
            <a:gd name="T36" fmla="*/ 1071 w 1650"/>
            <a:gd name="T37" fmla="*/ 13 h 173"/>
            <a:gd name="T38" fmla="*/ 1057 w 1650"/>
            <a:gd name="T39" fmla="*/ 36 h 173"/>
            <a:gd name="T40" fmla="*/ 1058 w 1650"/>
            <a:gd name="T41" fmla="*/ 44 h 173"/>
            <a:gd name="T42" fmla="*/ 1040 w 1650"/>
            <a:gd name="T43" fmla="*/ 72 h 173"/>
            <a:gd name="T44" fmla="*/ 1041 w 1650"/>
            <a:gd name="T45" fmla="*/ 80 h 173"/>
            <a:gd name="T46" fmla="*/ 1036 w 1650"/>
            <a:gd name="T47" fmla="*/ 100 h 173"/>
            <a:gd name="T48" fmla="*/ 1031 w 1650"/>
            <a:gd name="T49" fmla="*/ 106 h 173"/>
            <a:gd name="T50" fmla="*/ 1028 w 1650"/>
            <a:gd name="T51" fmla="*/ 133 h 173"/>
            <a:gd name="T52" fmla="*/ 1022 w 1650"/>
            <a:gd name="T53" fmla="*/ 149 h 173"/>
            <a:gd name="T54" fmla="*/ 534 w 1650"/>
            <a:gd name="T55" fmla="*/ 125 h 173"/>
            <a:gd name="T56" fmla="*/ 467 w 1650"/>
            <a:gd name="T57" fmla="*/ 128 h 173"/>
            <a:gd name="T58" fmla="*/ 1042 w 1650"/>
            <a:gd name="T59" fmla="*/ 148 h 173"/>
            <a:gd name="T60" fmla="*/ 1034 w 1650"/>
            <a:gd name="T61" fmla="*/ 134 h 173"/>
            <a:gd name="T62" fmla="*/ 1038 w 1650"/>
            <a:gd name="T63" fmla="*/ 107 h 173"/>
            <a:gd name="T64" fmla="*/ 1043 w 1650"/>
            <a:gd name="T65" fmla="*/ 102 h 173"/>
            <a:gd name="T66" fmla="*/ 1050 w 1650"/>
            <a:gd name="T67" fmla="*/ 80 h 173"/>
            <a:gd name="T68" fmla="*/ 1048 w 1650"/>
            <a:gd name="T69" fmla="*/ 71 h 173"/>
            <a:gd name="T70" fmla="*/ 1065 w 1650"/>
            <a:gd name="T71" fmla="*/ 44 h 173"/>
            <a:gd name="T72" fmla="*/ 1065 w 1650"/>
            <a:gd name="T73" fmla="*/ 36 h 173"/>
            <a:gd name="T74" fmla="*/ 1078 w 1650"/>
            <a:gd name="T75" fmla="*/ 25 h 173"/>
            <a:gd name="T76" fmla="*/ 1084 w 1650"/>
            <a:gd name="T77" fmla="*/ 38 h 173"/>
            <a:gd name="T78" fmla="*/ 1104 w 1650"/>
            <a:gd name="T79" fmla="*/ 75 h 173"/>
            <a:gd name="T80" fmla="*/ 1103 w 1650"/>
            <a:gd name="T81" fmla="*/ 87 h 173"/>
            <a:gd name="T82" fmla="*/ 1114 w 1650"/>
            <a:gd name="T83" fmla="*/ 117 h 173"/>
            <a:gd name="T84" fmla="*/ 1122 w 1650"/>
            <a:gd name="T85" fmla="*/ 128 h 173"/>
            <a:gd name="T86" fmla="*/ 1124 w 1650"/>
            <a:gd name="T87" fmla="*/ 147 h 173"/>
            <a:gd name="T88" fmla="*/ 1129 w 1650"/>
            <a:gd name="T89" fmla="*/ 169 h 173"/>
            <a:gd name="T90" fmla="*/ 1197 w 1650"/>
            <a:gd name="T91" fmla="*/ 169 h 173"/>
            <a:gd name="T92" fmla="*/ 1186 w 1650"/>
            <a:gd name="T93" fmla="*/ 108 h 173"/>
            <a:gd name="T94" fmla="*/ 1274 w 1650"/>
            <a:gd name="T95" fmla="*/ 21 h 173"/>
            <a:gd name="T96" fmla="*/ 1403 w 1650"/>
            <a:gd name="T97" fmla="*/ 102 h 173"/>
            <a:gd name="T98" fmla="*/ 1388 w 1650"/>
            <a:gd name="T99" fmla="*/ 118 h 173"/>
            <a:gd name="T100" fmla="*/ 1319 w 1650"/>
            <a:gd name="T101" fmla="*/ 162 h 173"/>
            <a:gd name="T102" fmla="*/ 1264 w 1650"/>
            <a:gd name="T103" fmla="*/ 170 h 173"/>
            <a:gd name="T104" fmla="*/ 1398 w 1650"/>
            <a:gd name="T105" fmla="*/ 170 h 173"/>
            <a:gd name="T106" fmla="*/ 1436 w 1650"/>
            <a:gd name="T107" fmla="*/ 157 h 173"/>
            <a:gd name="T108" fmla="*/ 1443 w 1650"/>
            <a:gd name="T109" fmla="*/ 163 h 173"/>
            <a:gd name="T110" fmla="*/ 1456 w 1650"/>
            <a:gd name="T111" fmla="*/ 166 h 173"/>
            <a:gd name="T112" fmla="*/ 1045 w 1650"/>
            <a:gd name="T113" fmla="*/ 74 h 173"/>
            <a:gd name="T114" fmla="*/ 1084 w 1650"/>
            <a:gd name="T115" fmla="*/ 30 h 173"/>
            <a:gd name="T116" fmla="*/ 1123 w 1650"/>
            <a:gd name="T117" fmla="*/ 130 h 173"/>
            <a:gd name="T118" fmla="*/ 1314 w 1650"/>
            <a:gd name="T119" fmla="*/ 165 h 17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Lst>
          <a:rect l="0" t="0" r="r" b="b"/>
          <a:pathLst>
            <a:path w="1650" h="173">
              <a:moveTo>
                <a:pt x="1535" y="157"/>
              </a:moveTo>
              <a:cubicBezTo>
                <a:pt x="1526" y="157"/>
                <a:pt x="1516" y="157"/>
                <a:pt x="1506" y="158"/>
              </a:cubicBezTo>
              <a:cubicBezTo>
                <a:pt x="1497" y="159"/>
                <a:pt x="1487" y="160"/>
                <a:pt x="1478" y="162"/>
              </a:cubicBezTo>
              <a:cubicBezTo>
                <a:pt x="1473" y="163"/>
                <a:pt x="1468" y="164"/>
                <a:pt x="1464" y="165"/>
              </a:cubicBezTo>
              <a:cubicBezTo>
                <a:pt x="1461" y="165"/>
                <a:pt x="1459" y="165"/>
                <a:pt x="1458" y="164"/>
              </a:cubicBezTo>
              <a:cubicBezTo>
                <a:pt x="1458" y="163"/>
                <a:pt x="1458" y="163"/>
                <a:pt x="1459" y="162"/>
              </a:cubicBezTo>
              <a:cubicBezTo>
                <a:pt x="1459" y="161"/>
                <a:pt x="1460" y="160"/>
                <a:pt x="1460" y="159"/>
              </a:cubicBezTo>
              <a:cubicBezTo>
                <a:pt x="1464" y="153"/>
                <a:pt x="1464" y="153"/>
                <a:pt x="1464" y="153"/>
              </a:cubicBezTo>
              <a:cubicBezTo>
                <a:pt x="1464" y="152"/>
                <a:pt x="1464" y="151"/>
                <a:pt x="1465" y="151"/>
              </a:cubicBezTo>
              <a:cubicBezTo>
                <a:pt x="1465" y="150"/>
                <a:pt x="1465" y="150"/>
                <a:pt x="1465" y="150"/>
              </a:cubicBezTo>
              <a:cubicBezTo>
                <a:pt x="1465" y="149"/>
                <a:pt x="1465" y="149"/>
                <a:pt x="1465" y="148"/>
              </a:cubicBezTo>
              <a:cubicBezTo>
                <a:pt x="1464" y="146"/>
                <a:pt x="1463" y="146"/>
                <a:pt x="1462" y="146"/>
              </a:cubicBezTo>
              <a:cubicBezTo>
                <a:pt x="1462" y="146"/>
                <a:pt x="1461" y="147"/>
                <a:pt x="1461" y="147"/>
              </a:cubicBezTo>
              <a:cubicBezTo>
                <a:pt x="1460" y="147"/>
                <a:pt x="1460" y="148"/>
                <a:pt x="1459" y="148"/>
              </a:cubicBezTo>
              <a:cubicBezTo>
                <a:pt x="1455" y="151"/>
                <a:pt x="1452" y="155"/>
                <a:pt x="1448" y="158"/>
              </a:cubicBezTo>
              <a:cubicBezTo>
                <a:pt x="1448" y="158"/>
                <a:pt x="1447" y="159"/>
                <a:pt x="1446" y="159"/>
              </a:cubicBezTo>
              <a:cubicBezTo>
                <a:pt x="1446" y="159"/>
                <a:pt x="1446" y="159"/>
                <a:pt x="1447" y="159"/>
              </a:cubicBezTo>
              <a:cubicBezTo>
                <a:pt x="1447" y="158"/>
                <a:pt x="1448" y="157"/>
                <a:pt x="1448" y="156"/>
              </a:cubicBezTo>
              <a:cubicBezTo>
                <a:pt x="1451" y="152"/>
                <a:pt x="1454" y="149"/>
                <a:pt x="1457" y="144"/>
              </a:cubicBezTo>
              <a:cubicBezTo>
                <a:pt x="1457" y="144"/>
                <a:pt x="1458" y="143"/>
                <a:pt x="1458" y="142"/>
              </a:cubicBezTo>
              <a:cubicBezTo>
                <a:pt x="1458" y="141"/>
                <a:pt x="1458" y="140"/>
                <a:pt x="1457" y="140"/>
              </a:cubicBezTo>
              <a:cubicBezTo>
                <a:pt x="1457" y="139"/>
                <a:pt x="1456" y="139"/>
                <a:pt x="1456" y="139"/>
              </a:cubicBezTo>
              <a:cubicBezTo>
                <a:pt x="1455" y="139"/>
                <a:pt x="1455" y="139"/>
                <a:pt x="1455" y="139"/>
              </a:cubicBezTo>
              <a:cubicBezTo>
                <a:pt x="1455" y="139"/>
                <a:pt x="1455" y="139"/>
                <a:pt x="1455" y="139"/>
              </a:cubicBezTo>
              <a:cubicBezTo>
                <a:pt x="1455" y="139"/>
                <a:pt x="1455" y="139"/>
                <a:pt x="1455" y="139"/>
              </a:cubicBezTo>
              <a:cubicBezTo>
                <a:pt x="1455" y="139"/>
                <a:pt x="1455" y="139"/>
                <a:pt x="1455" y="139"/>
              </a:cubicBezTo>
              <a:cubicBezTo>
                <a:pt x="1454" y="139"/>
                <a:pt x="1455" y="139"/>
                <a:pt x="1454" y="139"/>
              </a:cubicBezTo>
              <a:cubicBezTo>
                <a:pt x="1454" y="139"/>
                <a:pt x="1454" y="139"/>
                <a:pt x="1454" y="139"/>
              </a:cubicBezTo>
              <a:cubicBezTo>
                <a:pt x="1453" y="139"/>
                <a:pt x="1451" y="139"/>
                <a:pt x="1450" y="140"/>
              </a:cubicBezTo>
              <a:cubicBezTo>
                <a:pt x="1448" y="141"/>
                <a:pt x="1446" y="142"/>
                <a:pt x="1444" y="144"/>
              </a:cubicBezTo>
              <a:cubicBezTo>
                <a:pt x="1440" y="147"/>
                <a:pt x="1436" y="150"/>
                <a:pt x="1433" y="154"/>
              </a:cubicBezTo>
              <a:cubicBezTo>
                <a:pt x="1431" y="156"/>
                <a:pt x="1429" y="158"/>
                <a:pt x="1428" y="160"/>
              </a:cubicBezTo>
              <a:cubicBezTo>
                <a:pt x="1426" y="162"/>
                <a:pt x="1426" y="162"/>
                <a:pt x="1426" y="162"/>
              </a:cubicBezTo>
              <a:cubicBezTo>
                <a:pt x="1424" y="164"/>
                <a:pt x="1424" y="164"/>
                <a:pt x="1424" y="164"/>
              </a:cubicBezTo>
              <a:cubicBezTo>
                <a:pt x="1424" y="164"/>
                <a:pt x="1424" y="164"/>
                <a:pt x="1424" y="164"/>
              </a:cubicBezTo>
              <a:cubicBezTo>
                <a:pt x="1424" y="164"/>
                <a:pt x="1424" y="164"/>
                <a:pt x="1424" y="164"/>
              </a:cubicBezTo>
              <a:cubicBezTo>
                <a:pt x="1423" y="164"/>
                <a:pt x="1420" y="164"/>
                <a:pt x="1418" y="164"/>
              </a:cubicBezTo>
              <a:cubicBezTo>
                <a:pt x="1411" y="164"/>
                <a:pt x="1411" y="164"/>
                <a:pt x="1411" y="164"/>
              </a:cubicBezTo>
              <a:cubicBezTo>
                <a:pt x="1398" y="164"/>
                <a:pt x="1398" y="164"/>
                <a:pt x="1398" y="164"/>
              </a:cubicBezTo>
              <a:cubicBezTo>
                <a:pt x="1396" y="149"/>
                <a:pt x="1395" y="133"/>
                <a:pt x="1394" y="118"/>
              </a:cubicBezTo>
              <a:cubicBezTo>
                <a:pt x="1394" y="112"/>
                <a:pt x="1394" y="112"/>
                <a:pt x="1394" y="112"/>
              </a:cubicBezTo>
              <a:cubicBezTo>
                <a:pt x="1394" y="110"/>
                <a:pt x="1394" y="110"/>
                <a:pt x="1394" y="110"/>
              </a:cubicBezTo>
              <a:cubicBezTo>
                <a:pt x="1397" y="109"/>
                <a:pt x="1401" y="109"/>
                <a:pt x="1404" y="108"/>
              </a:cubicBezTo>
              <a:cubicBezTo>
                <a:pt x="1408" y="108"/>
                <a:pt x="1412" y="107"/>
                <a:pt x="1416" y="106"/>
              </a:cubicBezTo>
              <a:cubicBezTo>
                <a:pt x="1418" y="106"/>
                <a:pt x="1420" y="105"/>
                <a:pt x="1422" y="105"/>
              </a:cubicBezTo>
              <a:cubicBezTo>
                <a:pt x="1422" y="104"/>
                <a:pt x="1423" y="104"/>
                <a:pt x="1424" y="104"/>
              </a:cubicBezTo>
              <a:cubicBezTo>
                <a:pt x="1424" y="104"/>
                <a:pt x="1424" y="104"/>
                <a:pt x="1425" y="103"/>
              </a:cubicBezTo>
              <a:cubicBezTo>
                <a:pt x="1425" y="103"/>
                <a:pt x="1426" y="102"/>
                <a:pt x="1426" y="102"/>
              </a:cubicBezTo>
              <a:cubicBezTo>
                <a:pt x="1426" y="101"/>
                <a:pt x="1426" y="100"/>
                <a:pt x="1426" y="100"/>
              </a:cubicBezTo>
              <a:cubicBezTo>
                <a:pt x="1426" y="98"/>
                <a:pt x="1425" y="98"/>
                <a:pt x="1425" y="97"/>
              </a:cubicBezTo>
              <a:cubicBezTo>
                <a:pt x="1424" y="97"/>
                <a:pt x="1424" y="96"/>
                <a:pt x="1424" y="96"/>
              </a:cubicBezTo>
              <a:cubicBezTo>
                <a:pt x="1417" y="90"/>
                <a:pt x="1411" y="86"/>
                <a:pt x="1405" y="81"/>
              </a:cubicBezTo>
              <a:cubicBezTo>
                <a:pt x="1398" y="77"/>
                <a:pt x="1392" y="72"/>
                <a:pt x="1386" y="67"/>
              </a:cubicBezTo>
              <a:cubicBezTo>
                <a:pt x="1374" y="58"/>
                <a:pt x="1361" y="49"/>
                <a:pt x="1348" y="39"/>
              </a:cubicBezTo>
              <a:cubicBezTo>
                <a:pt x="1336" y="31"/>
                <a:pt x="1326" y="18"/>
                <a:pt x="1313" y="8"/>
              </a:cubicBezTo>
              <a:cubicBezTo>
                <a:pt x="1310" y="6"/>
                <a:pt x="1307" y="4"/>
                <a:pt x="1303" y="2"/>
              </a:cubicBezTo>
              <a:cubicBezTo>
                <a:pt x="1298" y="0"/>
                <a:pt x="1293" y="1"/>
                <a:pt x="1289" y="2"/>
              </a:cubicBezTo>
              <a:cubicBezTo>
                <a:pt x="1281" y="6"/>
                <a:pt x="1275" y="12"/>
                <a:pt x="1269" y="17"/>
              </a:cubicBezTo>
              <a:cubicBezTo>
                <a:pt x="1267" y="20"/>
                <a:pt x="1264" y="23"/>
                <a:pt x="1261" y="25"/>
              </a:cubicBezTo>
              <a:cubicBezTo>
                <a:pt x="1253" y="33"/>
                <a:pt x="1253" y="33"/>
                <a:pt x="1253" y="33"/>
              </a:cubicBezTo>
              <a:cubicBezTo>
                <a:pt x="1235" y="49"/>
                <a:pt x="1235" y="49"/>
                <a:pt x="1235" y="49"/>
              </a:cubicBezTo>
              <a:cubicBezTo>
                <a:pt x="1218" y="64"/>
                <a:pt x="1218" y="64"/>
                <a:pt x="1218" y="64"/>
              </a:cubicBezTo>
              <a:cubicBezTo>
                <a:pt x="1212" y="70"/>
                <a:pt x="1206" y="75"/>
                <a:pt x="1200" y="80"/>
              </a:cubicBezTo>
              <a:cubicBezTo>
                <a:pt x="1194" y="85"/>
                <a:pt x="1188" y="90"/>
                <a:pt x="1182" y="95"/>
              </a:cubicBezTo>
              <a:cubicBezTo>
                <a:pt x="1179" y="98"/>
                <a:pt x="1176" y="100"/>
                <a:pt x="1174" y="103"/>
              </a:cubicBezTo>
              <a:cubicBezTo>
                <a:pt x="1172" y="105"/>
                <a:pt x="1171" y="106"/>
                <a:pt x="1169" y="108"/>
              </a:cubicBezTo>
              <a:cubicBezTo>
                <a:pt x="1169" y="109"/>
                <a:pt x="1169" y="109"/>
                <a:pt x="1168" y="110"/>
              </a:cubicBezTo>
              <a:cubicBezTo>
                <a:pt x="1168" y="111"/>
                <a:pt x="1168" y="111"/>
                <a:pt x="1168" y="113"/>
              </a:cubicBezTo>
              <a:cubicBezTo>
                <a:pt x="1169" y="113"/>
                <a:pt x="1170" y="114"/>
                <a:pt x="1169" y="114"/>
              </a:cubicBezTo>
              <a:cubicBezTo>
                <a:pt x="1169" y="114"/>
                <a:pt x="1170" y="115"/>
                <a:pt x="1170" y="115"/>
              </a:cubicBezTo>
              <a:cubicBezTo>
                <a:pt x="1170" y="115"/>
                <a:pt x="1170" y="115"/>
                <a:pt x="1170" y="115"/>
              </a:cubicBezTo>
              <a:cubicBezTo>
                <a:pt x="1172" y="116"/>
                <a:pt x="1173" y="116"/>
                <a:pt x="1175" y="116"/>
              </a:cubicBezTo>
              <a:cubicBezTo>
                <a:pt x="1179" y="116"/>
                <a:pt x="1183" y="115"/>
                <a:pt x="1187" y="114"/>
              </a:cubicBezTo>
              <a:cubicBezTo>
                <a:pt x="1188" y="114"/>
                <a:pt x="1190" y="114"/>
                <a:pt x="1191" y="114"/>
              </a:cubicBezTo>
              <a:cubicBezTo>
                <a:pt x="1191" y="114"/>
                <a:pt x="1191" y="114"/>
                <a:pt x="1192" y="115"/>
              </a:cubicBezTo>
              <a:cubicBezTo>
                <a:pt x="1192" y="115"/>
                <a:pt x="1192" y="115"/>
                <a:pt x="1192" y="115"/>
              </a:cubicBezTo>
              <a:cubicBezTo>
                <a:pt x="1192" y="115"/>
                <a:pt x="1192" y="116"/>
                <a:pt x="1192" y="117"/>
              </a:cubicBezTo>
              <a:cubicBezTo>
                <a:pt x="1194" y="123"/>
                <a:pt x="1194" y="131"/>
                <a:pt x="1194" y="139"/>
              </a:cubicBezTo>
              <a:cubicBezTo>
                <a:pt x="1194" y="147"/>
                <a:pt x="1194" y="155"/>
                <a:pt x="1193" y="162"/>
              </a:cubicBezTo>
              <a:cubicBezTo>
                <a:pt x="1193" y="163"/>
                <a:pt x="1193" y="164"/>
                <a:pt x="1193" y="164"/>
              </a:cubicBezTo>
              <a:cubicBezTo>
                <a:pt x="1191" y="165"/>
                <a:pt x="1190" y="165"/>
                <a:pt x="1188" y="165"/>
              </a:cubicBezTo>
              <a:cubicBezTo>
                <a:pt x="1184" y="165"/>
                <a:pt x="1180" y="164"/>
                <a:pt x="1176" y="164"/>
              </a:cubicBezTo>
              <a:cubicBezTo>
                <a:pt x="1172" y="164"/>
                <a:pt x="1169" y="164"/>
                <a:pt x="1165" y="164"/>
              </a:cubicBezTo>
              <a:cubicBezTo>
                <a:pt x="1153" y="164"/>
                <a:pt x="1153" y="164"/>
                <a:pt x="1153" y="164"/>
              </a:cubicBezTo>
              <a:cubicBezTo>
                <a:pt x="1130" y="163"/>
                <a:pt x="1130" y="163"/>
                <a:pt x="1130" y="163"/>
              </a:cubicBezTo>
              <a:cubicBezTo>
                <a:pt x="1086" y="162"/>
                <a:pt x="1086" y="162"/>
                <a:pt x="1086" y="162"/>
              </a:cubicBezTo>
              <a:cubicBezTo>
                <a:pt x="1085" y="155"/>
                <a:pt x="1085" y="155"/>
                <a:pt x="1085" y="155"/>
              </a:cubicBezTo>
              <a:cubicBezTo>
                <a:pt x="1108" y="154"/>
                <a:pt x="1108" y="154"/>
                <a:pt x="1108" y="154"/>
              </a:cubicBezTo>
              <a:cubicBezTo>
                <a:pt x="1121" y="154"/>
                <a:pt x="1121" y="154"/>
                <a:pt x="1121" y="154"/>
              </a:cubicBezTo>
              <a:cubicBezTo>
                <a:pt x="1123" y="154"/>
                <a:pt x="1125" y="153"/>
                <a:pt x="1127" y="153"/>
              </a:cubicBezTo>
              <a:cubicBezTo>
                <a:pt x="1128" y="153"/>
                <a:pt x="1128" y="153"/>
                <a:pt x="1128" y="153"/>
              </a:cubicBezTo>
              <a:cubicBezTo>
                <a:pt x="1128" y="153"/>
                <a:pt x="1128" y="153"/>
                <a:pt x="1128" y="153"/>
              </a:cubicBezTo>
              <a:cubicBezTo>
                <a:pt x="1128" y="153"/>
                <a:pt x="1129" y="153"/>
                <a:pt x="1130" y="152"/>
              </a:cubicBezTo>
              <a:cubicBezTo>
                <a:pt x="1131" y="151"/>
                <a:pt x="1130" y="153"/>
                <a:pt x="1131" y="150"/>
              </a:cubicBezTo>
              <a:cubicBezTo>
                <a:pt x="1131" y="149"/>
                <a:pt x="1131" y="149"/>
                <a:pt x="1131" y="149"/>
              </a:cubicBezTo>
              <a:cubicBezTo>
                <a:pt x="1130" y="148"/>
                <a:pt x="1130" y="147"/>
                <a:pt x="1130" y="147"/>
              </a:cubicBezTo>
              <a:cubicBezTo>
                <a:pt x="1130" y="146"/>
                <a:pt x="1129" y="144"/>
                <a:pt x="1129" y="143"/>
              </a:cubicBezTo>
              <a:cubicBezTo>
                <a:pt x="1128" y="141"/>
                <a:pt x="1127" y="140"/>
                <a:pt x="1127" y="138"/>
              </a:cubicBezTo>
              <a:cubicBezTo>
                <a:pt x="1126" y="136"/>
                <a:pt x="1126" y="136"/>
                <a:pt x="1126" y="136"/>
              </a:cubicBezTo>
              <a:cubicBezTo>
                <a:pt x="1126" y="136"/>
                <a:pt x="1126" y="136"/>
                <a:pt x="1126" y="136"/>
              </a:cubicBezTo>
              <a:cubicBezTo>
                <a:pt x="1126" y="136"/>
                <a:pt x="1126" y="135"/>
                <a:pt x="1127" y="134"/>
              </a:cubicBezTo>
              <a:cubicBezTo>
                <a:pt x="1127" y="133"/>
                <a:pt x="1128" y="132"/>
                <a:pt x="1129" y="130"/>
              </a:cubicBezTo>
              <a:cubicBezTo>
                <a:pt x="1129" y="130"/>
                <a:pt x="1129" y="129"/>
                <a:pt x="1129" y="129"/>
              </a:cubicBezTo>
              <a:cubicBezTo>
                <a:pt x="1129" y="129"/>
                <a:pt x="1129" y="129"/>
                <a:pt x="1129" y="129"/>
              </a:cubicBezTo>
              <a:cubicBezTo>
                <a:pt x="1128" y="128"/>
                <a:pt x="1129" y="128"/>
                <a:pt x="1129" y="128"/>
              </a:cubicBezTo>
              <a:cubicBezTo>
                <a:pt x="1128" y="128"/>
                <a:pt x="1128" y="128"/>
                <a:pt x="1128" y="128"/>
              </a:cubicBezTo>
              <a:cubicBezTo>
                <a:pt x="1128" y="128"/>
                <a:pt x="1128" y="128"/>
                <a:pt x="1128" y="128"/>
              </a:cubicBezTo>
              <a:cubicBezTo>
                <a:pt x="1128" y="127"/>
                <a:pt x="1128" y="127"/>
                <a:pt x="1128" y="127"/>
              </a:cubicBezTo>
              <a:cubicBezTo>
                <a:pt x="1128" y="126"/>
                <a:pt x="1127" y="126"/>
                <a:pt x="1127" y="125"/>
              </a:cubicBezTo>
              <a:cubicBezTo>
                <a:pt x="1125" y="123"/>
                <a:pt x="1125" y="123"/>
                <a:pt x="1125" y="123"/>
              </a:cubicBezTo>
              <a:cubicBezTo>
                <a:pt x="1125" y="122"/>
                <a:pt x="1125" y="122"/>
                <a:pt x="1125" y="121"/>
              </a:cubicBezTo>
              <a:cubicBezTo>
                <a:pt x="1124" y="121"/>
                <a:pt x="1125" y="121"/>
                <a:pt x="1124" y="120"/>
              </a:cubicBezTo>
              <a:cubicBezTo>
                <a:pt x="1123" y="118"/>
                <a:pt x="1122" y="117"/>
                <a:pt x="1121" y="117"/>
              </a:cubicBezTo>
              <a:cubicBezTo>
                <a:pt x="1121" y="116"/>
                <a:pt x="1121" y="116"/>
                <a:pt x="1120" y="116"/>
              </a:cubicBezTo>
              <a:cubicBezTo>
                <a:pt x="1121" y="116"/>
                <a:pt x="1121" y="116"/>
                <a:pt x="1121" y="115"/>
              </a:cubicBezTo>
              <a:cubicBezTo>
                <a:pt x="1122" y="114"/>
                <a:pt x="1122" y="114"/>
                <a:pt x="1123" y="111"/>
              </a:cubicBezTo>
              <a:cubicBezTo>
                <a:pt x="1123" y="111"/>
                <a:pt x="1123" y="110"/>
                <a:pt x="1123" y="110"/>
              </a:cubicBezTo>
              <a:cubicBezTo>
                <a:pt x="1123" y="110"/>
                <a:pt x="1123" y="110"/>
                <a:pt x="1123" y="110"/>
              </a:cubicBezTo>
              <a:cubicBezTo>
                <a:pt x="1123" y="109"/>
                <a:pt x="1123" y="109"/>
                <a:pt x="1123" y="109"/>
              </a:cubicBezTo>
              <a:cubicBezTo>
                <a:pt x="1123" y="109"/>
                <a:pt x="1123" y="109"/>
                <a:pt x="1123" y="109"/>
              </a:cubicBezTo>
              <a:cubicBezTo>
                <a:pt x="1123" y="108"/>
                <a:pt x="1123" y="108"/>
                <a:pt x="1123" y="108"/>
              </a:cubicBezTo>
              <a:cubicBezTo>
                <a:pt x="1122" y="108"/>
                <a:pt x="1122" y="107"/>
                <a:pt x="1122" y="106"/>
              </a:cubicBezTo>
              <a:cubicBezTo>
                <a:pt x="1121" y="105"/>
                <a:pt x="1121" y="104"/>
                <a:pt x="1120" y="103"/>
              </a:cubicBezTo>
              <a:cubicBezTo>
                <a:pt x="1119" y="101"/>
                <a:pt x="1118" y="100"/>
                <a:pt x="1117" y="98"/>
              </a:cubicBezTo>
              <a:cubicBezTo>
                <a:pt x="1114" y="94"/>
                <a:pt x="1112" y="91"/>
                <a:pt x="1110" y="87"/>
              </a:cubicBezTo>
              <a:cubicBezTo>
                <a:pt x="1109" y="86"/>
                <a:pt x="1109" y="86"/>
                <a:pt x="1108" y="85"/>
              </a:cubicBezTo>
              <a:cubicBezTo>
                <a:pt x="1108" y="84"/>
                <a:pt x="1108" y="84"/>
                <a:pt x="1108" y="84"/>
              </a:cubicBezTo>
              <a:cubicBezTo>
                <a:pt x="1108" y="84"/>
                <a:pt x="1108" y="84"/>
                <a:pt x="1108" y="83"/>
              </a:cubicBezTo>
              <a:cubicBezTo>
                <a:pt x="1108" y="82"/>
                <a:pt x="1110" y="81"/>
                <a:pt x="1110" y="77"/>
              </a:cubicBezTo>
              <a:cubicBezTo>
                <a:pt x="1111" y="77"/>
                <a:pt x="1111" y="76"/>
                <a:pt x="1111" y="76"/>
              </a:cubicBezTo>
              <a:cubicBezTo>
                <a:pt x="1111" y="76"/>
                <a:pt x="1110" y="75"/>
                <a:pt x="1110" y="74"/>
              </a:cubicBezTo>
              <a:cubicBezTo>
                <a:pt x="1110" y="74"/>
                <a:pt x="1110" y="74"/>
                <a:pt x="1110" y="74"/>
              </a:cubicBezTo>
              <a:cubicBezTo>
                <a:pt x="1110" y="74"/>
                <a:pt x="1110" y="74"/>
                <a:pt x="1110" y="74"/>
              </a:cubicBezTo>
              <a:cubicBezTo>
                <a:pt x="1110" y="73"/>
                <a:pt x="1110" y="73"/>
                <a:pt x="1110" y="73"/>
              </a:cubicBezTo>
              <a:cubicBezTo>
                <a:pt x="1110" y="72"/>
                <a:pt x="1110" y="72"/>
                <a:pt x="1110" y="72"/>
              </a:cubicBezTo>
              <a:cubicBezTo>
                <a:pt x="1109" y="71"/>
                <a:pt x="1108" y="70"/>
                <a:pt x="1108" y="69"/>
              </a:cubicBezTo>
              <a:cubicBezTo>
                <a:pt x="1106" y="67"/>
                <a:pt x="1105" y="66"/>
                <a:pt x="1104" y="64"/>
              </a:cubicBezTo>
              <a:cubicBezTo>
                <a:pt x="1103" y="62"/>
                <a:pt x="1101" y="61"/>
                <a:pt x="1101" y="59"/>
              </a:cubicBezTo>
              <a:cubicBezTo>
                <a:pt x="1099" y="56"/>
                <a:pt x="1097" y="55"/>
                <a:pt x="1096" y="53"/>
              </a:cubicBezTo>
              <a:cubicBezTo>
                <a:pt x="1094" y="52"/>
                <a:pt x="1092" y="51"/>
                <a:pt x="1092" y="50"/>
              </a:cubicBezTo>
              <a:cubicBezTo>
                <a:pt x="1091" y="49"/>
                <a:pt x="1090" y="46"/>
                <a:pt x="1090" y="45"/>
              </a:cubicBezTo>
              <a:cubicBezTo>
                <a:pt x="1090" y="44"/>
                <a:pt x="1090" y="43"/>
                <a:pt x="1090" y="42"/>
              </a:cubicBezTo>
              <a:cubicBezTo>
                <a:pt x="1090" y="42"/>
                <a:pt x="1090" y="42"/>
                <a:pt x="1090" y="42"/>
              </a:cubicBezTo>
              <a:cubicBezTo>
                <a:pt x="1091" y="42"/>
                <a:pt x="1092" y="40"/>
                <a:pt x="1092" y="38"/>
              </a:cubicBezTo>
              <a:cubicBezTo>
                <a:pt x="1092" y="38"/>
                <a:pt x="1092" y="37"/>
                <a:pt x="1091" y="37"/>
              </a:cubicBezTo>
              <a:cubicBezTo>
                <a:pt x="1091" y="37"/>
                <a:pt x="1091" y="37"/>
                <a:pt x="1091" y="37"/>
              </a:cubicBezTo>
              <a:cubicBezTo>
                <a:pt x="1091" y="36"/>
                <a:pt x="1091" y="36"/>
                <a:pt x="1090" y="36"/>
              </a:cubicBezTo>
              <a:cubicBezTo>
                <a:pt x="1088" y="34"/>
                <a:pt x="1088" y="34"/>
                <a:pt x="1088" y="34"/>
              </a:cubicBezTo>
              <a:cubicBezTo>
                <a:pt x="1087" y="33"/>
                <a:pt x="1086" y="33"/>
                <a:pt x="1086" y="32"/>
              </a:cubicBezTo>
              <a:cubicBezTo>
                <a:pt x="1085" y="32"/>
                <a:pt x="1085" y="32"/>
                <a:pt x="1085" y="32"/>
              </a:cubicBezTo>
              <a:cubicBezTo>
                <a:pt x="1085" y="32"/>
                <a:pt x="1085" y="32"/>
                <a:pt x="1085" y="32"/>
              </a:cubicBezTo>
              <a:cubicBezTo>
                <a:pt x="1085" y="32"/>
                <a:pt x="1085" y="32"/>
                <a:pt x="1085" y="32"/>
              </a:cubicBezTo>
              <a:cubicBezTo>
                <a:pt x="1085" y="32"/>
                <a:pt x="1085" y="32"/>
                <a:pt x="1085" y="32"/>
              </a:cubicBezTo>
              <a:cubicBezTo>
                <a:pt x="1085" y="31"/>
                <a:pt x="1085" y="31"/>
                <a:pt x="1085" y="31"/>
              </a:cubicBezTo>
              <a:cubicBezTo>
                <a:pt x="1085" y="30"/>
                <a:pt x="1085" y="30"/>
                <a:pt x="1085" y="29"/>
              </a:cubicBezTo>
              <a:cubicBezTo>
                <a:pt x="1085" y="29"/>
                <a:pt x="1085" y="29"/>
                <a:pt x="1086" y="28"/>
              </a:cubicBezTo>
              <a:cubicBezTo>
                <a:pt x="1086" y="28"/>
                <a:pt x="1086" y="26"/>
                <a:pt x="1086" y="25"/>
              </a:cubicBezTo>
              <a:cubicBezTo>
                <a:pt x="1086" y="25"/>
                <a:pt x="1086" y="24"/>
                <a:pt x="1085" y="24"/>
              </a:cubicBezTo>
              <a:cubicBezTo>
                <a:pt x="1084" y="22"/>
                <a:pt x="1083" y="22"/>
                <a:pt x="1083" y="21"/>
              </a:cubicBezTo>
              <a:cubicBezTo>
                <a:pt x="1083" y="21"/>
                <a:pt x="1082" y="20"/>
                <a:pt x="1082" y="19"/>
              </a:cubicBezTo>
              <a:cubicBezTo>
                <a:pt x="1081" y="17"/>
                <a:pt x="1080" y="15"/>
                <a:pt x="1078" y="13"/>
              </a:cubicBezTo>
              <a:cubicBezTo>
                <a:pt x="1078" y="12"/>
                <a:pt x="1078" y="12"/>
                <a:pt x="1078" y="12"/>
              </a:cubicBezTo>
              <a:cubicBezTo>
                <a:pt x="1077" y="12"/>
                <a:pt x="1077" y="12"/>
                <a:pt x="1077" y="12"/>
              </a:cubicBezTo>
              <a:cubicBezTo>
                <a:pt x="1077" y="12"/>
                <a:pt x="1077" y="12"/>
                <a:pt x="1077" y="12"/>
              </a:cubicBezTo>
              <a:cubicBezTo>
                <a:pt x="1077" y="11"/>
                <a:pt x="1077" y="11"/>
                <a:pt x="1077" y="11"/>
              </a:cubicBezTo>
              <a:cubicBezTo>
                <a:pt x="1077" y="11"/>
                <a:pt x="1077" y="11"/>
                <a:pt x="1077" y="11"/>
              </a:cubicBezTo>
              <a:cubicBezTo>
                <a:pt x="1076" y="11"/>
                <a:pt x="1075" y="10"/>
                <a:pt x="1076" y="10"/>
              </a:cubicBezTo>
              <a:cubicBezTo>
                <a:pt x="1076" y="11"/>
                <a:pt x="1074" y="10"/>
                <a:pt x="1074" y="10"/>
              </a:cubicBezTo>
              <a:cubicBezTo>
                <a:pt x="1074" y="10"/>
                <a:pt x="1073" y="11"/>
                <a:pt x="1073" y="11"/>
              </a:cubicBezTo>
              <a:cubicBezTo>
                <a:pt x="1073" y="11"/>
                <a:pt x="1072" y="11"/>
                <a:pt x="1072" y="12"/>
              </a:cubicBezTo>
              <a:cubicBezTo>
                <a:pt x="1072" y="12"/>
                <a:pt x="1071" y="12"/>
                <a:pt x="1071" y="13"/>
              </a:cubicBezTo>
              <a:cubicBezTo>
                <a:pt x="1071" y="14"/>
                <a:pt x="1070" y="15"/>
                <a:pt x="1069" y="16"/>
              </a:cubicBezTo>
              <a:cubicBezTo>
                <a:pt x="1068" y="17"/>
                <a:pt x="1067" y="19"/>
                <a:pt x="1066" y="21"/>
              </a:cubicBezTo>
              <a:cubicBezTo>
                <a:pt x="1065" y="24"/>
                <a:pt x="1065" y="24"/>
                <a:pt x="1065" y="24"/>
              </a:cubicBezTo>
              <a:cubicBezTo>
                <a:pt x="1064" y="26"/>
                <a:pt x="1064" y="26"/>
                <a:pt x="1064" y="26"/>
              </a:cubicBezTo>
              <a:cubicBezTo>
                <a:pt x="1064" y="26"/>
                <a:pt x="1064" y="26"/>
                <a:pt x="1064" y="27"/>
              </a:cubicBezTo>
              <a:cubicBezTo>
                <a:pt x="1063" y="28"/>
                <a:pt x="1061" y="30"/>
                <a:pt x="1060" y="32"/>
              </a:cubicBezTo>
              <a:cubicBezTo>
                <a:pt x="1059" y="33"/>
                <a:pt x="1059" y="34"/>
                <a:pt x="1058" y="35"/>
              </a:cubicBezTo>
              <a:cubicBezTo>
                <a:pt x="1057" y="36"/>
                <a:pt x="1057" y="36"/>
                <a:pt x="1057" y="36"/>
              </a:cubicBezTo>
              <a:cubicBezTo>
                <a:pt x="1057" y="36"/>
                <a:pt x="1057" y="36"/>
                <a:pt x="1057" y="36"/>
              </a:cubicBezTo>
              <a:cubicBezTo>
                <a:pt x="1057" y="36"/>
                <a:pt x="1057" y="36"/>
                <a:pt x="1057" y="36"/>
              </a:cubicBezTo>
              <a:cubicBezTo>
                <a:pt x="1057" y="37"/>
                <a:pt x="1057" y="38"/>
                <a:pt x="1057" y="39"/>
              </a:cubicBezTo>
              <a:cubicBezTo>
                <a:pt x="1057" y="39"/>
                <a:pt x="1058" y="39"/>
                <a:pt x="1058" y="40"/>
              </a:cubicBezTo>
              <a:cubicBezTo>
                <a:pt x="1058" y="40"/>
                <a:pt x="1058" y="40"/>
                <a:pt x="1058" y="40"/>
              </a:cubicBezTo>
              <a:cubicBezTo>
                <a:pt x="1059" y="40"/>
                <a:pt x="1059" y="40"/>
                <a:pt x="1059" y="40"/>
              </a:cubicBezTo>
              <a:cubicBezTo>
                <a:pt x="1059" y="40"/>
                <a:pt x="1059" y="41"/>
                <a:pt x="1060" y="41"/>
              </a:cubicBezTo>
              <a:cubicBezTo>
                <a:pt x="1059" y="42"/>
                <a:pt x="1059" y="42"/>
                <a:pt x="1059" y="42"/>
              </a:cubicBezTo>
              <a:cubicBezTo>
                <a:pt x="1059" y="43"/>
                <a:pt x="1059" y="43"/>
                <a:pt x="1059" y="43"/>
              </a:cubicBezTo>
              <a:cubicBezTo>
                <a:pt x="1058" y="44"/>
                <a:pt x="1058" y="44"/>
                <a:pt x="1058" y="44"/>
              </a:cubicBezTo>
              <a:cubicBezTo>
                <a:pt x="1058" y="44"/>
                <a:pt x="1057" y="45"/>
                <a:pt x="1057" y="46"/>
              </a:cubicBezTo>
              <a:cubicBezTo>
                <a:pt x="1056" y="47"/>
                <a:pt x="1055" y="47"/>
                <a:pt x="1054" y="49"/>
              </a:cubicBezTo>
              <a:cubicBezTo>
                <a:pt x="1052" y="52"/>
                <a:pt x="1052" y="52"/>
                <a:pt x="1052" y="52"/>
              </a:cubicBezTo>
              <a:cubicBezTo>
                <a:pt x="1051" y="55"/>
                <a:pt x="1048" y="59"/>
                <a:pt x="1045" y="62"/>
              </a:cubicBezTo>
              <a:cubicBezTo>
                <a:pt x="1044" y="64"/>
                <a:pt x="1043" y="66"/>
                <a:pt x="1042" y="68"/>
              </a:cubicBezTo>
              <a:cubicBezTo>
                <a:pt x="1041" y="69"/>
                <a:pt x="1041" y="70"/>
                <a:pt x="1040" y="71"/>
              </a:cubicBezTo>
              <a:cubicBezTo>
                <a:pt x="1040" y="72"/>
                <a:pt x="1040" y="72"/>
                <a:pt x="1040" y="72"/>
              </a:cubicBezTo>
              <a:cubicBezTo>
                <a:pt x="1040" y="72"/>
                <a:pt x="1040" y="72"/>
                <a:pt x="1040" y="72"/>
              </a:cubicBezTo>
              <a:cubicBezTo>
                <a:pt x="1040" y="72"/>
                <a:pt x="1040" y="72"/>
                <a:pt x="1040" y="72"/>
              </a:cubicBezTo>
              <a:cubicBezTo>
                <a:pt x="1040" y="70"/>
                <a:pt x="1039" y="74"/>
                <a:pt x="1041" y="76"/>
              </a:cubicBezTo>
              <a:cubicBezTo>
                <a:pt x="1042" y="76"/>
                <a:pt x="1042" y="76"/>
                <a:pt x="1042" y="76"/>
              </a:cubicBezTo>
              <a:cubicBezTo>
                <a:pt x="1043" y="76"/>
                <a:pt x="1043" y="76"/>
                <a:pt x="1043" y="76"/>
              </a:cubicBezTo>
              <a:cubicBezTo>
                <a:pt x="1044" y="76"/>
                <a:pt x="1044" y="76"/>
                <a:pt x="1044" y="76"/>
              </a:cubicBezTo>
              <a:cubicBezTo>
                <a:pt x="1044" y="77"/>
                <a:pt x="1044" y="78"/>
                <a:pt x="1044" y="78"/>
              </a:cubicBezTo>
              <a:cubicBezTo>
                <a:pt x="1044" y="78"/>
                <a:pt x="1044" y="78"/>
                <a:pt x="1044" y="78"/>
              </a:cubicBezTo>
              <a:cubicBezTo>
                <a:pt x="1043" y="78"/>
                <a:pt x="1043" y="78"/>
                <a:pt x="1042" y="79"/>
              </a:cubicBezTo>
              <a:cubicBezTo>
                <a:pt x="1042" y="79"/>
                <a:pt x="1042" y="79"/>
                <a:pt x="1042" y="79"/>
              </a:cubicBezTo>
              <a:cubicBezTo>
                <a:pt x="1042" y="79"/>
                <a:pt x="1041" y="80"/>
                <a:pt x="1041" y="80"/>
              </a:cubicBezTo>
              <a:cubicBezTo>
                <a:pt x="1041" y="80"/>
                <a:pt x="1041" y="80"/>
                <a:pt x="1041" y="80"/>
              </a:cubicBezTo>
              <a:cubicBezTo>
                <a:pt x="1041" y="81"/>
                <a:pt x="1041" y="81"/>
                <a:pt x="1041" y="81"/>
              </a:cubicBezTo>
              <a:cubicBezTo>
                <a:pt x="1041" y="81"/>
                <a:pt x="1041" y="81"/>
                <a:pt x="1041" y="81"/>
              </a:cubicBezTo>
              <a:cubicBezTo>
                <a:pt x="1040" y="82"/>
                <a:pt x="1040" y="82"/>
                <a:pt x="1040" y="82"/>
              </a:cubicBezTo>
              <a:cubicBezTo>
                <a:pt x="1040" y="84"/>
                <a:pt x="1039" y="87"/>
                <a:pt x="1038" y="89"/>
              </a:cubicBezTo>
              <a:cubicBezTo>
                <a:pt x="1038" y="91"/>
                <a:pt x="1038" y="94"/>
                <a:pt x="1038" y="96"/>
              </a:cubicBezTo>
              <a:cubicBezTo>
                <a:pt x="1038" y="97"/>
                <a:pt x="1038" y="98"/>
                <a:pt x="1038" y="98"/>
              </a:cubicBezTo>
              <a:cubicBezTo>
                <a:pt x="1038" y="99"/>
                <a:pt x="1037" y="99"/>
                <a:pt x="1037" y="99"/>
              </a:cubicBezTo>
              <a:cubicBezTo>
                <a:pt x="1036" y="100"/>
                <a:pt x="1036" y="100"/>
                <a:pt x="1036" y="100"/>
              </a:cubicBezTo>
              <a:cubicBezTo>
                <a:pt x="1036" y="100"/>
                <a:pt x="1035" y="100"/>
                <a:pt x="1034" y="101"/>
              </a:cubicBezTo>
              <a:cubicBezTo>
                <a:pt x="1034" y="101"/>
                <a:pt x="1034" y="101"/>
                <a:pt x="1034" y="101"/>
              </a:cubicBezTo>
              <a:cubicBezTo>
                <a:pt x="1034" y="101"/>
                <a:pt x="1033" y="102"/>
                <a:pt x="1033" y="102"/>
              </a:cubicBezTo>
              <a:cubicBezTo>
                <a:pt x="1033" y="102"/>
                <a:pt x="1033" y="102"/>
                <a:pt x="1033" y="102"/>
              </a:cubicBezTo>
              <a:cubicBezTo>
                <a:pt x="1033" y="102"/>
                <a:pt x="1033" y="103"/>
                <a:pt x="1033" y="103"/>
              </a:cubicBezTo>
              <a:cubicBezTo>
                <a:pt x="1033" y="103"/>
                <a:pt x="1033" y="103"/>
                <a:pt x="1033" y="103"/>
              </a:cubicBezTo>
              <a:cubicBezTo>
                <a:pt x="1033" y="104"/>
                <a:pt x="1033" y="104"/>
                <a:pt x="1033" y="104"/>
              </a:cubicBezTo>
              <a:cubicBezTo>
                <a:pt x="1032" y="105"/>
                <a:pt x="1032" y="105"/>
                <a:pt x="1032" y="105"/>
              </a:cubicBezTo>
              <a:cubicBezTo>
                <a:pt x="1032" y="105"/>
                <a:pt x="1032" y="106"/>
                <a:pt x="1031" y="106"/>
              </a:cubicBezTo>
              <a:cubicBezTo>
                <a:pt x="1030" y="107"/>
                <a:pt x="1029" y="108"/>
                <a:pt x="1028" y="110"/>
              </a:cubicBezTo>
              <a:cubicBezTo>
                <a:pt x="1028" y="113"/>
                <a:pt x="1028" y="114"/>
                <a:pt x="1029" y="115"/>
              </a:cubicBezTo>
              <a:cubicBezTo>
                <a:pt x="1029" y="116"/>
                <a:pt x="1029" y="116"/>
                <a:pt x="1029" y="116"/>
              </a:cubicBezTo>
              <a:cubicBezTo>
                <a:pt x="1029" y="116"/>
                <a:pt x="1029" y="116"/>
                <a:pt x="1029" y="116"/>
              </a:cubicBezTo>
              <a:cubicBezTo>
                <a:pt x="1027" y="123"/>
                <a:pt x="1027" y="123"/>
                <a:pt x="1027" y="123"/>
              </a:cubicBezTo>
              <a:cubicBezTo>
                <a:pt x="1026" y="124"/>
                <a:pt x="1026" y="126"/>
                <a:pt x="1027" y="127"/>
              </a:cubicBezTo>
              <a:cubicBezTo>
                <a:pt x="1027" y="129"/>
                <a:pt x="1028" y="130"/>
                <a:pt x="1028" y="131"/>
              </a:cubicBezTo>
              <a:cubicBezTo>
                <a:pt x="1028" y="132"/>
                <a:pt x="1028" y="132"/>
                <a:pt x="1028" y="132"/>
              </a:cubicBezTo>
              <a:cubicBezTo>
                <a:pt x="1028" y="133"/>
                <a:pt x="1028" y="133"/>
                <a:pt x="1028" y="133"/>
              </a:cubicBezTo>
              <a:cubicBezTo>
                <a:pt x="1028" y="133"/>
                <a:pt x="1028" y="133"/>
                <a:pt x="1028" y="133"/>
              </a:cubicBezTo>
              <a:cubicBezTo>
                <a:pt x="1028" y="133"/>
                <a:pt x="1028" y="133"/>
                <a:pt x="1027" y="134"/>
              </a:cubicBezTo>
              <a:cubicBezTo>
                <a:pt x="1025" y="136"/>
                <a:pt x="1025" y="136"/>
                <a:pt x="1025" y="136"/>
              </a:cubicBezTo>
              <a:cubicBezTo>
                <a:pt x="1025" y="137"/>
                <a:pt x="1024" y="137"/>
                <a:pt x="1024" y="138"/>
              </a:cubicBezTo>
              <a:cubicBezTo>
                <a:pt x="1024" y="138"/>
                <a:pt x="1023" y="139"/>
                <a:pt x="1023" y="140"/>
              </a:cubicBezTo>
              <a:cubicBezTo>
                <a:pt x="1022" y="142"/>
                <a:pt x="1022" y="145"/>
                <a:pt x="1022" y="147"/>
              </a:cubicBezTo>
              <a:cubicBezTo>
                <a:pt x="1022" y="148"/>
                <a:pt x="1022" y="148"/>
                <a:pt x="1022" y="148"/>
              </a:cubicBezTo>
              <a:cubicBezTo>
                <a:pt x="1022" y="149"/>
                <a:pt x="1022" y="149"/>
                <a:pt x="1022" y="149"/>
              </a:cubicBezTo>
              <a:cubicBezTo>
                <a:pt x="1022" y="149"/>
                <a:pt x="1022" y="149"/>
                <a:pt x="1022" y="149"/>
              </a:cubicBezTo>
              <a:cubicBezTo>
                <a:pt x="1021" y="150"/>
                <a:pt x="1023" y="152"/>
                <a:pt x="1023" y="152"/>
              </a:cubicBezTo>
              <a:cubicBezTo>
                <a:pt x="1023" y="152"/>
                <a:pt x="1024" y="152"/>
                <a:pt x="1024" y="152"/>
              </a:cubicBezTo>
              <a:cubicBezTo>
                <a:pt x="1024" y="153"/>
                <a:pt x="1025" y="153"/>
                <a:pt x="1025" y="153"/>
              </a:cubicBezTo>
              <a:cubicBezTo>
                <a:pt x="1026" y="153"/>
                <a:pt x="1027" y="153"/>
                <a:pt x="1028" y="153"/>
              </a:cubicBezTo>
              <a:cubicBezTo>
                <a:pt x="1033" y="153"/>
                <a:pt x="1037" y="154"/>
                <a:pt x="1041" y="154"/>
              </a:cubicBezTo>
              <a:cubicBezTo>
                <a:pt x="1064" y="155"/>
                <a:pt x="1064" y="155"/>
                <a:pt x="1064" y="155"/>
              </a:cubicBezTo>
              <a:cubicBezTo>
                <a:pt x="1064" y="162"/>
                <a:pt x="1064" y="162"/>
                <a:pt x="1064" y="162"/>
              </a:cubicBezTo>
              <a:cubicBezTo>
                <a:pt x="800" y="150"/>
                <a:pt x="800" y="150"/>
                <a:pt x="800" y="150"/>
              </a:cubicBezTo>
              <a:cubicBezTo>
                <a:pt x="711" y="146"/>
                <a:pt x="623" y="131"/>
                <a:pt x="534" y="125"/>
              </a:cubicBezTo>
              <a:cubicBezTo>
                <a:pt x="511" y="123"/>
                <a:pt x="489" y="123"/>
                <a:pt x="467" y="122"/>
              </a:cubicBezTo>
              <a:cubicBezTo>
                <a:pt x="445" y="121"/>
                <a:pt x="422" y="121"/>
                <a:pt x="400" y="120"/>
              </a:cubicBezTo>
              <a:cubicBezTo>
                <a:pt x="355" y="119"/>
                <a:pt x="311" y="119"/>
                <a:pt x="266" y="119"/>
              </a:cubicBezTo>
              <a:cubicBezTo>
                <a:pt x="222" y="120"/>
                <a:pt x="177" y="121"/>
                <a:pt x="133" y="126"/>
              </a:cubicBezTo>
              <a:cubicBezTo>
                <a:pt x="88" y="130"/>
                <a:pt x="44" y="136"/>
                <a:pt x="0" y="142"/>
              </a:cubicBezTo>
              <a:cubicBezTo>
                <a:pt x="44" y="136"/>
                <a:pt x="88" y="131"/>
                <a:pt x="133" y="127"/>
              </a:cubicBezTo>
              <a:cubicBezTo>
                <a:pt x="177" y="124"/>
                <a:pt x="222" y="122"/>
                <a:pt x="266" y="123"/>
              </a:cubicBezTo>
              <a:cubicBezTo>
                <a:pt x="311" y="123"/>
                <a:pt x="355" y="124"/>
                <a:pt x="400" y="125"/>
              </a:cubicBezTo>
              <a:cubicBezTo>
                <a:pt x="467" y="128"/>
                <a:pt x="467" y="128"/>
                <a:pt x="467" y="128"/>
              </a:cubicBezTo>
              <a:cubicBezTo>
                <a:pt x="489" y="129"/>
                <a:pt x="511" y="129"/>
                <a:pt x="533" y="131"/>
              </a:cubicBezTo>
              <a:cubicBezTo>
                <a:pt x="622" y="137"/>
                <a:pt x="710" y="152"/>
                <a:pt x="799" y="156"/>
              </a:cubicBezTo>
              <a:cubicBezTo>
                <a:pt x="1067" y="168"/>
                <a:pt x="1067" y="168"/>
                <a:pt x="1067" y="168"/>
              </a:cubicBezTo>
              <a:cubicBezTo>
                <a:pt x="1070" y="168"/>
                <a:pt x="1070" y="168"/>
                <a:pt x="1070" y="168"/>
              </a:cubicBezTo>
              <a:cubicBezTo>
                <a:pt x="1070" y="165"/>
                <a:pt x="1070" y="165"/>
                <a:pt x="1070" y="165"/>
              </a:cubicBezTo>
              <a:cubicBezTo>
                <a:pt x="1070" y="153"/>
                <a:pt x="1070" y="153"/>
                <a:pt x="1070" y="153"/>
              </a:cubicBezTo>
              <a:cubicBezTo>
                <a:pt x="1070" y="150"/>
                <a:pt x="1070" y="150"/>
                <a:pt x="1070" y="150"/>
              </a:cubicBezTo>
              <a:cubicBezTo>
                <a:pt x="1067" y="150"/>
                <a:pt x="1067" y="150"/>
                <a:pt x="1067" y="150"/>
              </a:cubicBezTo>
              <a:cubicBezTo>
                <a:pt x="1042" y="148"/>
                <a:pt x="1042" y="148"/>
                <a:pt x="1042" y="148"/>
              </a:cubicBezTo>
              <a:cubicBezTo>
                <a:pt x="1038" y="148"/>
                <a:pt x="1033" y="148"/>
                <a:pt x="1029" y="147"/>
              </a:cubicBezTo>
              <a:cubicBezTo>
                <a:pt x="1029" y="147"/>
                <a:pt x="1028" y="147"/>
                <a:pt x="1028" y="147"/>
              </a:cubicBezTo>
              <a:cubicBezTo>
                <a:pt x="1028" y="145"/>
                <a:pt x="1028" y="143"/>
                <a:pt x="1029" y="141"/>
              </a:cubicBezTo>
              <a:cubicBezTo>
                <a:pt x="1029" y="141"/>
                <a:pt x="1029" y="141"/>
                <a:pt x="1029" y="141"/>
              </a:cubicBezTo>
              <a:cubicBezTo>
                <a:pt x="1029" y="141"/>
                <a:pt x="1029" y="140"/>
                <a:pt x="1030" y="140"/>
              </a:cubicBezTo>
              <a:cubicBezTo>
                <a:pt x="1032" y="138"/>
                <a:pt x="1032" y="138"/>
                <a:pt x="1032" y="138"/>
              </a:cubicBezTo>
              <a:cubicBezTo>
                <a:pt x="1032" y="137"/>
                <a:pt x="1033" y="137"/>
                <a:pt x="1033" y="136"/>
              </a:cubicBezTo>
              <a:cubicBezTo>
                <a:pt x="1033" y="136"/>
                <a:pt x="1033" y="135"/>
                <a:pt x="1034" y="135"/>
              </a:cubicBezTo>
              <a:cubicBezTo>
                <a:pt x="1034" y="134"/>
                <a:pt x="1034" y="134"/>
                <a:pt x="1034" y="134"/>
              </a:cubicBezTo>
              <a:cubicBezTo>
                <a:pt x="1034" y="133"/>
                <a:pt x="1034" y="133"/>
                <a:pt x="1034" y="133"/>
              </a:cubicBezTo>
              <a:cubicBezTo>
                <a:pt x="1034" y="132"/>
                <a:pt x="1034" y="130"/>
                <a:pt x="1033" y="129"/>
              </a:cubicBezTo>
              <a:cubicBezTo>
                <a:pt x="1033" y="126"/>
                <a:pt x="1032" y="126"/>
                <a:pt x="1033" y="124"/>
              </a:cubicBezTo>
              <a:cubicBezTo>
                <a:pt x="1034" y="118"/>
                <a:pt x="1034" y="118"/>
                <a:pt x="1034" y="118"/>
              </a:cubicBezTo>
              <a:cubicBezTo>
                <a:pt x="1034" y="118"/>
                <a:pt x="1035" y="117"/>
                <a:pt x="1035" y="116"/>
              </a:cubicBezTo>
              <a:cubicBezTo>
                <a:pt x="1035" y="115"/>
                <a:pt x="1034" y="114"/>
                <a:pt x="1034" y="113"/>
              </a:cubicBezTo>
              <a:cubicBezTo>
                <a:pt x="1034" y="113"/>
                <a:pt x="1034" y="112"/>
                <a:pt x="1034" y="112"/>
              </a:cubicBezTo>
              <a:cubicBezTo>
                <a:pt x="1034" y="112"/>
                <a:pt x="1034" y="111"/>
                <a:pt x="1035" y="111"/>
              </a:cubicBezTo>
              <a:cubicBezTo>
                <a:pt x="1036" y="110"/>
                <a:pt x="1037" y="109"/>
                <a:pt x="1038" y="107"/>
              </a:cubicBezTo>
              <a:cubicBezTo>
                <a:pt x="1038" y="107"/>
                <a:pt x="1038" y="107"/>
                <a:pt x="1038" y="106"/>
              </a:cubicBezTo>
              <a:cubicBezTo>
                <a:pt x="1038" y="106"/>
                <a:pt x="1038" y="106"/>
                <a:pt x="1038" y="106"/>
              </a:cubicBezTo>
              <a:cubicBezTo>
                <a:pt x="1038" y="105"/>
                <a:pt x="1038" y="105"/>
                <a:pt x="1038" y="105"/>
              </a:cubicBezTo>
              <a:cubicBezTo>
                <a:pt x="1039" y="105"/>
                <a:pt x="1039" y="105"/>
                <a:pt x="1039" y="105"/>
              </a:cubicBezTo>
              <a:cubicBezTo>
                <a:pt x="1039" y="105"/>
                <a:pt x="1040" y="105"/>
                <a:pt x="1041" y="104"/>
              </a:cubicBezTo>
              <a:cubicBezTo>
                <a:pt x="1041" y="104"/>
                <a:pt x="1041" y="104"/>
                <a:pt x="1042" y="104"/>
              </a:cubicBezTo>
              <a:cubicBezTo>
                <a:pt x="1042" y="103"/>
                <a:pt x="1042" y="103"/>
                <a:pt x="1042" y="103"/>
              </a:cubicBezTo>
              <a:cubicBezTo>
                <a:pt x="1042" y="103"/>
                <a:pt x="1043" y="102"/>
                <a:pt x="1043" y="102"/>
              </a:cubicBezTo>
              <a:cubicBezTo>
                <a:pt x="1043" y="102"/>
                <a:pt x="1043" y="102"/>
                <a:pt x="1043" y="102"/>
              </a:cubicBezTo>
              <a:cubicBezTo>
                <a:pt x="1043" y="101"/>
                <a:pt x="1043" y="100"/>
                <a:pt x="1043" y="100"/>
              </a:cubicBezTo>
              <a:cubicBezTo>
                <a:pt x="1044" y="98"/>
                <a:pt x="1044" y="97"/>
                <a:pt x="1044" y="96"/>
              </a:cubicBezTo>
              <a:cubicBezTo>
                <a:pt x="1044" y="94"/>
                <a:pt x="1044" y="92"/>
                <a:pt x="1044" y="90"/>
              </a:cubicBezTo>
              <a:cubicBezTo>
                <a:pt x="1045" y="88"/>
                <a:pt x="1045" y="87"/>
                <a:pt x="1046" y="84"/>
              </a:cubicBezTo>
              <a:cubicBezTo>
                <a:pt x="1046" y="83"/>
                <a:pt x="1046" y="83"/>
                <a:pt x="1046" y="83"/>
              </a:cubicBezTo>
              <a:cubicBezTo>
                <a:pt x="1047" y="83"/>
                <a:pt x="1047" y="83"/>
                <a:pt x="1048" y="83"/>
              </a:cubicBezTo>
              <a:cubicBezTo>
                <a:pt x="1048" y="82"/>
                <a:pt x="1049" y="82"/>
                <a:pt x="1049" y="82"/>
              </a:cubicBezTo>
              <a:cubicBezTo>
                <a:pt x="1049" y="81"/>
                <a:pt x="1049" y="81"/>
                <a:pt x="1050" y="81"/>
              </a:cubicBezTo>
              <a:cubicBezTo>
                <a:pt x="1050" y="80"/>
                <a:pt x="1050" y="80"/>
                <a:pt x="1050" y="80"/>
              </a:cubicBezTo>
              <a:cubicBezTo>
                <a:pt x="1050" y="80"/>
                <a:pt x="1050" y="80"/>
                <a:pt x="1050" y="80"/>
              </a:cubicBezTo>
              <a:cubicBezTo>
                <a:pt x="1050" y="79"/>
                <a:pt x="1050" y="79"/>
                <a:pt x="1050" y="79"/>
              </a:cubicBezTo>
              <a:cubicBezTo>
                <a:pt x="1050" y="77"/>
                <a:pt x="1049" y="76"/>
                <a:pt x="1049" y="75"/>
              </a:cubicBezTo>
              <a:cubicBezTo>
                <a:pt x="1049" y="75"/>
                <a:pt x="1049" y="75"/>
                <a:pt x="1049" y="75"/>
              </a:cubicBezTo>
              <a:cubicBezTo>
                <a:pt x="1049" y="75"/>
                <a:pt x="1049" y="75"/>
                <a:pt x="1049" y="75"/>
              </a:cubicBezTo>
              <a:cubicBezTo>
                <a:pt x="1049" y="75"/>
                <a:pt x="1049" y="75"/>
                <a:pt x="1049" y="75"/>
              </a:cubicBezTo>
              <a:cubicBezTo>
                <a:pt x="1049" y="75"/>
                <a:pt x="1049" y="75"/>
                <a:pt x="1049" y="75"/>
              </a:cubicBezTo>
              <a:cubicBezTo>
                <a:pt x="1050" y="71"/>
                <a:pt x="1050" y="74"/>
                <a:pt x="1049" y="72"/>
              </a:cubicBezTo>
              <a:cubicBezTo>
                <a:pt x="1049" y="72"/>
                <a:pt x="1048" y="71"/>
                <a:pt x="1048" y="71"/>
              </a:cubicBezTo>
              <a:cubicBezTo>
                <a:pt x="1047" y="71"/>
                <a:pt x="1047" y="71"/>
                <a:pt x="1047" y="71"/>
              </a:cubicBezTo>
              <a:cubicBezTo>
                <a:pt x="1047" y="71"/>
                <a:pt x="1047" y="71"/>
                <a:pt x="1047" y="71"/>
              </a:cubicBezTo>
              <a:cubicBezTo>
                <a:pt x="1048" y="69"/>
                <a:pt x="1049" y="68"/>
                <a:pt x="1050" y="66"/>
              </a:cubicBezTo>
              <a:cubicBezTo>
                <a:pt x="1053" y="62"/>
                <a:pt x="1056" y="59"/>
                <a:pt x="1058" y="55"/>
              </a:cubicBezTo>
              <a:cubicBezTo>
                <a:pt x="1059" y="52"/>
                <a:pt x="1059" y="52"/>
                <a:pt x="1059" y="52"/>
              </a:cubicBezTo>
              <a:cubicBezTo>
                <a:pt x="1059" y="52"/>
                <a:pt x="1060" y="51"/>
                <a:pt x="1060" y="50"/>
              </a:cubicBezTo>
              <a:cubicBezTo>
                <a:pt x="1061" y="50"/>
                <a:pt x="1062" y="49"/>
                <a:pt x="1063" y="47"/>
              </a:cubicBezTo>
              <a:cubicBezTo>
                <a:pt x="1064" y="46"/>
                <a:pt x="1064" y="46"/>
                <a:pt x="1064" y="46"/>
              </a:cubicBezTo>
              <a:cubicBezTo>
                <a:pt x="1065" y="44"/>
                <a:pt x="1065" y="44"/>
                <a:pt x="1065" y="44"/>
              </a:cubicBezTo>
              <a:cubicBezTo>
                <a:pt x="1066" y="41"/>
                <a:pt x="1066" y="41"/>
                <a:pt x="1066" y="41"/>
              </a:cubicBezTo>
              <a:cubicBezTo>
                <a:pt x="1066" y="40"/>
                <a:pt x="1066" y="40"/>
                <a:pt x="1066" y="40"/>
              </a:cubicBezTo>
              <a:cubicBezTo>
                <a:pt x="1066" y="40"/>
                <a:pt x="1066" y="40"/>
                <a:pt x="1066" y="40"/>
              </a:cubicBezTo>
              <a:cubicBezTo>
                <a:pt x="1067" y="40"/>
                <a:pt x="1066" y="41"/>
                <a:pt x="1067" y="39"/>
              </a:cubicBezTo>
              <a:cubicBezTo>
                <a:pt x="1067" y="39"/>
                <a:pt x="1067" y="39"/>
                <a:pt x="1067" y="39"/>
              </a:cubicBezTo>
              <a:cubicBezTo>
                <a:pt x="1067" y="39"/>
                <a:pt x="1067" y="38"/>
                <a:pt x="1066" y="37"/>
              </a:cubicBezTo>
              <a:cubicBezTo>
                <a:pt x="1066" y="37"/>
                <a:pt x="1065" y="36"/>
                <a:pt x="1065" y="36"/>
              </a:cubicBezTo>
              <a:cubicBezTo>
                <a:pt x="1065" y="36"/>
                <a:pt x="1065" y="36"/>
                <a:pt x="1065" y="36"/>
              </a:cubicBezTo>
              <a:cubicBezTo>
                <a:pt x="1065" y="36"/>
                <a:pt x="1065" y="36"/>
                <a:pt x="1065" y="36"/>
              </a:cubicBezTo>
              <a:cubicBezTo>
                <a:pt x="1064" y="36"/>
                <a:pt x="1064" y="36"/>
                <a:pt x="1064" y="36"/>
              </a:cubicBezTo>
              <a:cubicBezTo>
                <a:pt x="1065" y="36"/>
                <a:pt x="1065" y="36"/>
                <a:pt x="1065" y="35"/>
              </a:cubicBezTo>
              <a:cubicBezTo>
                <a:pt x="1066" y="34"/>
                <a:pt x="1067" y="32"/>
                <a:pt x="1069" y="30"/>
              </a:cubicBezTo>
              <a:cubicBezTo>
                <a:pt x="1069" y="30"/>
                <a:pt x="1069" y="29"/>
                <a:pt x="1070" y="28"/>
              </a:cubicBezTo>
              <a:cubicBezTo>
                <a:pt x="1070" y="27"/>
                <a:pt x="1070" y="27"/>
                <a:pt x="1070" y="27"/>
              </a:cubicBezTo>
              <a:cubicBezTo>
                <a:pt x="1072" y="24"/>
                <a:pt x="1072" y="24"/>
                <a:pt x="1072" y="24"/>
              </a:cubicBezTo>
              <a:cubicBezTo>
                <a:pt x="1073" y="22"/>
                <a:pt x="1074" y="20"/>
                <a:pt x="1075" y="19"/>
              </a:cubicBezTo>
              <a:cubicBezTo>
                <a:pt x="1075" y="20"/>
                <a:pt x="1076" y="21"/>
                <a:pt x="1076" y="22"/>
              </a:cubicBezTo>
              <a:cubicBezTo>
                <a:pt x="1077" y="23"/>
                <a:pt x="1077" y="23"/>
                <a:pt x="1078" y="25"/>
              </a:cubicBezTo>
              <a:cubicBezTo>
                <a:pt x="1079" y="26"/>
                <a:pt x="1079" y="26"/>
                <a:pt x="1080" y="26"/>
              </a:cubicBezTo>
              <a:cubicBezTo>
                <a:pt x="1079" y="27"/>
                <a:pt x="1079" y="27"/>
                <a:pt x="1079" y="27"/>
              </a:cubicBezTo>
              <a:cubicBezTo>
                <a:pt x="1079" y="29"/>
                <a:pt x="1079" y="31"/>
                <a:pt x="1079" y="32"/>
              </a:cubicBezTo>
              <a:cubicBezTo>
                <a:pt x="1079" y="33"/>
                <a:pt x="1080" y="33"/>
                <a:pt x="1080" y="34"/>
              </a:cubicBezTo>
              <a:cubicBezTo>
                <a:pt x="1080" y="34"/>
                <a:pt x="1080" y="34"/>
                <a:pt x="1080" y="34"/>
              </a:cubicBezTo>
              <a:cubicBezTo>
                <a:pt x="1080" y="35"/>
                <a:pt x="1080" y="35"/>
                <a:pt x="1080" y="35"/>
              </a:cubicBezTo>
              <a:cubicBezTo>
                <a:pt x="1080" y="35"/>
                <a:pt x="1081" y="35"/>
                <a:pt x="1081" y="35"/>
              </a:cubicBezTo>
              <a:cubicBezTo>
                <a:pt x="1081" y="36"/>
                <a:pt x="1081" y="36"/>
                <a:pt x="1081" y="36"/>
              </a:cubicBezTo>
              <a:cubicBezTo>
                <a:pt x="1082" y="37"/>
                <a:pt x="1083" y="38"/>
                <a:pt x="1084" y="38"/>
              </a:cubicBezTo>
              <a:cubicBezTo>
                <a:pt x="1084" y="39"/>
                <a:pt x="1084" y="40"/>
                <a:pt x="1083" y="40"/>
              </a:cubicBezTo>
              <a:cubicBezTo>
                <a:pt x="1083" y="41"/>
                <a:pt x="1083" y="42"/>
                <a:pt x="1083" y="42"/>
              </a:cubicBezTo>
              <a:cubicBezTo>
                <a:pt x="1084" y="44"/>
                <a:pt x="1084" y="45"/>
                <a:pt x="1084" y="46"/>
              </a:cubicBezTo>
              <a:cubicBezTo>
                <a:pt x="1085" y="48"/>
                <a:pt x="1085" y="50"/>
                <a:pt x="1087" y="53"/>
              </a:cubicBezTo>
              <a:cubicBezTo>
                <a:pt x="1088" y="55"/>
                <a:pt x="1090" y="57"/>
                <a:pt x="1092" y="58"/>
              </a:cubicBezTo>
              <a:cubicBezTo>
                <a:pt x="1093" y="59"/>
                <a:pt x="1095" y="60"/>
                <a:pt x="1095" y="62"/>
              </a:cubicBezTo>
              <a:cubicBezTo>
                <a:pt x="1096" y="64"/>
                <a:pt x="1098" y="66"/>
                <a:pt x="1099" y="68"/>
              </a:cubicBezTo>
              <a:cubicBezTo>
                <a:pt x="1100" y="69"/>
                <a:pt x="1102" y="71"/>
                <a:pt x="1103" y="73"/>
              </a:cubicBezTo>
              <a:cubicBezTo>
                <a:pt x="1103" y="73"/>
                <a:pt x="1104" y="74"/>
                <a:pt x="1104" y="75"/>
              </a:cubicBezTo>
              <a:cubicBezTo>
                <a:pt x="1104" y="76"/>
                <a:pt x="1104" y="76"/>
                <a:pt x="1104" y="76"/>
              </a:cubicBezTo>
              <a:cubicBezTo>
                <a:pt x="1105" y="76"/>
                <a:pt x="1105" y="76"/>
                <a:pt x="1105" y="76"/>
              </a:cubicBezTo>
              <a:cubicBezTo>
                <a:pt x="1105" y="76"/>
                <a:pt x="1105" y="76"/>
                <a:pt x="1105" y="76"/>
              </a:cubicBezTo>
              <a:cubicBezTo>
                <a:pt x="1105" y="76"/>
                <a:pt x="1105" y="76"/>
                <a:pt x="1105" y="76"/>
              </a:cubicBezTo>
              <a:cubicBezTo>
                <a:pt x="1105" y="76"/>
                <a:pt x="1105" y="76"/>
                <a:pt x="1105" y="76"/>
              </a:cubicBezTo>
              <a:cubicBezTo>
                <a:pt x="1105" y="76"/>
                <a:pt x="1105" y="76"/>
                <a:pt x="1105" y="76"/>
              </a:cubicBezTo>
              <a:cubicBezTo>
                <a:pt x="1104" y="77"/>
                <a:pt x="1103" y="79"/>
                <a:pt x="1102" y="82"/>
              </a:cubicBezTo>
              <a:cubicBezTo>
                <a:pt x="1102" y="83"/>
                <a:pt x="1102" y="84"/>
                <a:pt x="1102" y="85"/>
              </a:cubicBezTo>
              <a:cubicBezTo>
                <a:pt x="1102" y="86"/>
                <a:pt x="1103" y="87"/>
                <a:pt x="1103" y="87"/>
              </a:cubicBezTo>
              <a:cubicBezTo>
                <a:pt x="1103" y="88"/>
                <a:pt x="1104" y="89"/>
                <a:pt x="1104" y="90"/>
              </a:cubicBezTo>
              <a:cubicBezTo>
                <a:pt x="1107" y="94"/>
                <a:pt x="1109" y="98"/>
                <a:pt x="1112" y="101"/>
              </a:cubicBezTo>
              <a:cubicBezTo>
                <a:pt x="1113" y="103"/>
                <a:pt x="1114" y="105"/>
                <a:pt x="1115" y="106"/>
              </a:cubicBezTo>
              <a:cubicBezTo>
                <a:pt x="1115" y="107"/>
                <a:pt x="1116" y="108"/>
                <a:pt x="1116" y="109"/>
              </a:cubicBezTo>
              <a:cubicBezTo>
                <a:pt x="1117" y="109"/>
                <a:pt x="1117" y="110"/>
                <a:pt x="1117" y="110"/>
              </a:cubicBezTo>
              <a:cubicBezTo>
                <a:pt x="1117" y="110"/>
                <a:pt x="1117" y="110"/>
                <a:pt x="1117" y="110"/>
              </a:cubicBezTo>
              <a:cubicBezTo>
                <a:pt x="1117" y="111"/>
                <a:pt x="1116" y="111"/>
                <a:pt x="1116" y="112"/>
              </a:cubicBezTo>
              <a:cubicBezTo>
                <a:pt x="1116" y="112"/>
                <a:pt x="1115" y="113"/>
                <a:pt x="1115" y="114"/>
              </a:cubicBezTo>
              <a:cubicBezTo>
                <a:pt x="1115" y="114"/>
                <a:pt x="1114" y="115"/>
                <a:pt x="1114" y="117"/>
              </a:cubicBezTo>
              <a:cubicBezTo>
                <a:pt x="1114" y="117"/>
                <a:pt x="1114" y="117"/>
                <a:pt x="1115" y="118"/>
              </a:cubicBezTo>
              <a:cubicBezTo>
                <a:pt x="1115" y="118"/>
                <a:pt x="1115" y="118"/>
                <a:pt x="1115" y="118"/>
              </a:cubicBezTo>
              <a:cubicBezTo>
                <a:pt x="1115" y="118"/>
                <a:pt x="1115" y="118"/>
                <a:pt x="1115" y="119"/>
              </a:cubicBezTo>
              <a:cubicBezTo>
                <a:pt x="1115" y="119"/>
                <a:pt x="1115" y="119"/>
                <a:pt x="1116" y="120"/>
              </a:cubicBezTo>
              <a:cubicBezTo>
                <a:pt x="1116" y="120"/>
                <a:pt x="1117" y="121"/>
                <a:pt x="1117" y="121"/>
              </a:cubicBezTo>
              <a:cubicBezTo>
                <a:pt x="1118" y="122"/>
                <a:pt x="1119" y="123"/>
                <a:pt x="1119" y="123"/>
              </a:cubicBezTo>
              <a:cubicBezTo>
                <a:pt x="1119" y="122"/>
                <a:pt x="1119" y="124"/>
                <a:pt x="1119" y="124"/>
              </a:cubicBezTo>
              <a:cubicBezTo>
                <a:pt x="1120" y="125"/>
                <a:pt x="1120" y="125"/>
                <a:pt x="1120" y="126"/>
              </a:cubicBezTo>
              <a:cubicBezTo>
                <a:pt x="1122" y="128"/>
                <a:pt x="1122" y="128"/>
                <a:pt x="1122" y="128"/>
              </a:cubicBezTo>
              <a:cubicBezTo>
                <a:pt x="1122" y="129"/>
                <a:pt x="1123" y="129"/>
                <a:pt x="1123" y="130"/>
              </a:cubicBezTo>
              <a:cubicBezTo>
                <a:pt x="1123" y="130"/>
                <a:pt x="1123" y="130"/>
                <a:pt x="1123" y="130"/>
              </a:cubicBezTo>
              <a:cubicBezTo>
                <a:pt x="1123" y="130"/>
                <a:pt x="1122" y="131"/>
                <a:pt x="1122" y="131"/>
              </a:cubicBezTo>
              <a:cubicBezTo>
                <a:pt x="1121" y="132"/>
                <a:pt x="1121" y="133"/>
                <a:pt x="1120" y="135"/>
              </a:cubicBezTo>
              <a:cubicBezTo>
                <a:pt x="1120" y="136"/>
                <a:pt x="1120" y="136"/>
                <a:pt x="1120" y="137"/>
              </a:cubicBezTo>
              <a:cubicBezTo>
                <a:pt x="1120" y="138"/>
                <a:pt x="1120" y="138"/>
                <a:pt x="1120" y="138"/>
              </a:cubicBezTo>
              <a:cubicBezTo>
                <a:pt x="1120" y="138"/>
                <a:pt x="1121" y="139"/>
                <a:pt x="1121" y="140"/>
              </a:cubicBezTo>
              <a:cubicBezTo>
                <a:pt x="1122" y="142"/>
                <a:pt x="1123" y="144"/>
                <a:pt x="1123" y="146"/>
              </a:cubicBezTo>
              <a:cubicBezTo>
                <a:pt x="1124" y="146"/>
                <a:pt x="1124" y="147"/>
                <a:pt x="1124" y="147"/>
              </a:cubicBezTo>
              <a:cubicBezTo>
                <a:pt x="1123" y="148"/>
                <a:pt x="1122" y="148"/>
                <a:pt x="1120" y="148"/>
              </a:cubicBezTo>
              <a:cubicBezTo>
                <a:pt x="1108" y="148"/>
                <a:pt x="1108" y="148"/>
                <a:pt x="1108" y="148"/>
              </a:cubicBezTo>
              <a:cubicBezTo>
                <a:pt x="1082" y="149"/>
                <a:pt x="1082" y="149"/>
                <a:pt x="1082" y="149"/>
              </a:cubicBezTo>
              <a:cubicBezTo>
                <a:pt x="1079" y="149"/>
                <a:pt x="1079" y="149"/>
                <a:pt x="1079" y="149"/>
              </a:cubicBezTo>
              <a:cubicBezTo>
                <a:pt x="1079" y="152"/>
                <a:pt x="1079" y="152"/>
                <a:pt x="1079" y="152"/>
              </a:cubicBezTo>
              <a:cubicBezTo>
                <a:pt x="1080" y="165"/>
                <a:pt x="1080" y="165"/>
                <a:pt x="1080" y="165"/>
              </a:cubicBezTo>
              <a:cubicBezTo>
                <a:pt x="1080" y="168"/>
                <a:pt x="1080" y="168"/>
                <a:pt x="1080" y="168"/>
              </a:cubicBezTo>
              <a:cubicBezTo>
                <a:pt x="1083" y="168"/>
                <a:pt x="1083" y="168"/>
                <a:pt x="1083" y="168"/>
              </a:cubicBezTo>
              <a:cubicBezTo>
                <a:pt x="1129" y="169"/>
                <a:pt x="1129" y="169"/>
                <a:pt x="1129" y="169"/>
              </a:cubicBezTo>
              <a:cubicBezTo>
                <a:pt x="1153" y="170"/>
                <a:pt x="1153" y="170"/>
                <a:pt x="1153" y="170"/>
              </a:cubicBezTo>
              <a:cubicBezTo>
                <a:pt x="1165" y="170"/>
                <a:pt x="1165" y="170"/>
                <a:pt x="1165" y="170"/>
              </a:cubicBezTo>
              <a:cubicBezTo>
                <a:pt x="1168" y="170"/>
                <a:pt x="1172" y="170"/>
                <a:pt x="1176" y="170"/>
              </a:cubicBezTo>
              <a:cubicBezTo>
                <a:pt x="1180" y="170"/>
                <a:pt x="1184" y="171"/>
                <a:pt x="1188" y="171"/>
              </a:cubicBezTo>
              <a:cubicBezTo>
                <a:pt x="1190" y="171"/>
                <a:pt x="1192" y="171"/>
                <a:pt x="1194" y="170"/>
              </a:cubicBezTo>
              <a:cubicBezTo>
                <a:pt x="1195" y="170"/>
                <a:pt x="1195" y="170"/>
                <a:pt x="1195" y="170"/>
              </a:cubicBezTo>
              <a:cubicBezTo>
                <a:pt x="1195" y="170"/>
                <a:pt x="1196" y="170"/>
                <a:pt x="1196" y="170"/>
              </a:cubicBezTo>
              <a:cubicBezTo>
                <a:pt x="1196" y="170"/>
                <a:pt x="1196" y="170"/>
                <a:pt x="1197" y="169"/>
              </a:cubicBezTo>
              <a:cubicBezTo>
                <a:pt x="1197" y="169"/>
                <a:pt x="1197" y="169"/>
                <a:pt x="1197" y="169"/>
              </a:cubicBezTo>
              <a:cubicBezTo>
                <a:pt x="1197" y="169"/>
                <a:pt x="1198" y="168"/>
                <a:pt x="1198" y="168"/>
              </a:cubicBezTo>
              <a:cubicBezTo>
                <a:pt x="1198" y="167"/>
                <a:pt x="1198" y="167"/>
                <a:pt x="1198" y="166"/>
              </a:cubicBezTo>
              <a:cubicBezTo>
                <a:pt x="1199" y="165"/>
                <a:pt x="1199" y="164"/>
                <a:pt x="1199" y="163"/>
              </a:cubicBezTo>
              <a:cubicBezTo>
                <a:pt x="1200" y="155"/>
                <a:pt x="1200" y="147"/>
                <a:pt x="1200" y="139"/>
              </a:cubicBezTo>
              <a:cubicBezTo>
                <a:pt x="1200" y="131"/>
                <a:pt x="1200" y="123"/>
                <a:pt x="1198" y="115"/>
              </a:cubicBezTo>
              <a:cubicBezTo>
                <a:pt x="1198" y="114"/>
                <a:pt x="1198" y="113"/>
                <a:pt x="1197" y="112"/>
              </a:cubicBezTo>
              <a:cubicBezTo>
                <a:pt x="1197" y="111"/>
                <a:pt x="1196" y="110"/>
                <a:pt x="1195" y="109"/>
              </a:cubicBezTo>
              <a:cubicBezTo>
                <a:pt x="1195" y="109"/>
                <a:pt x="1193" y="109"/>
                <a:pt x="1193" y="109"/>
              </a:cubicBezTo>
              <a:cubicBezTo>
                <a:pt x="1190" y="108"/>
                <a:pt x="1188" y="108"/>
                <a:pt x="1186" y="108"/>
              </a:cubicBezTo>
              <a:cubicBezTo>
                <a:pt x="1182" y="109"/>
                <a:pt x="1178" y="110"/>
                <a:pt x="1176" y="110"/>
              </a:cubicBezTo>
              <a:cubicBezTo>
                <a:pt x="1176" y="109"/>
                <a:pt x="1177" y="108"/>
                <a:pt x="1178" y="107"/>
              </a:cubicBezTo>
              <a:cubicBezTo>
                <a:pt x="1180" y="105"/>
                <a:pt x="1183" y="102"/>
                <a:pt x="1186" y="99"/>
              </a:cubicBezTo>
              <a:cubicBezTo>
                <a:pt x="1192" y="94"/>
                <a:pt x="1198" y="89"/>
                <a:pt x="1204" y="84"/>
              </a:cubicBezTo>
              <a:cubicBezTo>
                <a:pt x="1210" y="79"/>
                <a:pt x="1216" y="74"/>
                <a:pt x="1222" y="69"/>
              </a:cubicBezTo>
              <a:cubicBezTo>
                <a:pt x="1239" y="53"/>
                <a:pt x="1239" y="53"/>
                <a:pt x="1239" y="53"/>
              </a:cubicBezTo>
              <a:cubicBezTo>
                <a:pt x="1257" y="38"/>
                <a:pt x="1257" y="38"/>
                <a:pt x="1257" y="38"/>
              </a:cubicBezTo>
              <a:cubicBezTo>
                <a:pt x="1265" y="30"/>
                <a:pt x="1265" y="30"/>
                <a:pt x="1265" y="30"/>
              </a:cubicBezTo>
              <a:cubicBezTo>
                <a:pt x="1268" y="27"/>
                <a:pt x="1271" y="24"/>
                <a:pt x="1274" y="21"/>
              </a:cubicBezTo>
              <a:cubicBezTo>
                <a:pt x="1279" y="16"/>
                <a:pt x="1285" y="11"/>
                <a:pt x="1291" y="8"/>
              </a:cubicBezTo>
              <a:cubicBezTo>
                <a:pt x="1294" y="7"/>
                <a:pt x="1297" y="6"/>
                <a:pt x="1300" y="8"/>
              </a:cubicBezTo>
              <a:cubicBezTo>
                <a:pt x="1303" y="9"/>
                <a:pt x="1307" y="11"/>
                <a:pt x="1310" y="13"/>
              </a:cubicBezTo>
              <a:cubicBezTo>
                <a:pt x="1321" y="22"/>
                <a:pt x="1332" y="35"/>
                <a:pt x="1345" y="44"/>
              </a:cubicBezTo>
              <a:cubicBezTo>
                <a:pt x="1357" y="53"/>
                <a:pt x="1370" y="62"/>
                <a:pt x="1382" y="72"/>
              </a:cubicBezTo>
              <a:cubicBezTo>
                <a:pt x="1388" y="77"/>
                <a:pt x="1395" y="81"/>
                <a:pt x="1401" y="86"/>
              </a:cubicBezTo>
              <a:cubicBezTo>
                <a:pt x="1407" y="90"/>
                <a:pt x="1414" y="95"/>
                <a:pt x="1419" y="99"/>
              </a:cubicBezTo>
              <a:cubicBezTo>
                <a:pt x="1417" y="100"/>
                <a:pt x="1416" y="100"/>
                <a:pt x="1415" y="100"/>
              </a:cubicBezTo>
              <a:cubicBezTo>
                <a:pt x="1411" y="101"/>
                <a:pt x="1407" y="102"/>
                <a:pt x="1403" y="102"/>
              </a:cubicBezTo>
              <a:cubicBezTo>
                <a:pt x="1399" y="103"/>
                <a:pt x="1396" y="103"/>
                <a:pt x="1391" y="104"/>
              </a:cubicBezTo>
              <a:cubicBezTo>
                <a:pt x="1391" y="104"/>
                <a:pt x="1391" y="105"/>
                <a:pt x="1390" y="105"/>
              </a:cubicBezTo>
              <a:cubicBezTo>
                <a:pt x="1390" y="105"/>
                <a:pt x="1390" y="105"/>
                <a:pt x="1390" y="105"/>
              </a:cubicBezTo>
              <a:cubicBezTo>
                <a:pt x="1389" y="105"/>
                <a:pt x="1389" y="105"/>
                <a:pt x="1388" y="106"/>
              </a:cubicBezTo>
              <a:cubicBezTo>
                <a:pt x="1388" y="106"/>
                <a:pt x="1388" y="107"/>
                <a:pt x="1388" y="107"/>
              </a:cubicBezTo>
              <a:cubicBezTo>
                <a:pt x="1388" y="108"/>
                <a:pt x="1388" y="108"/>
                <a:pt x="1388" y="109"/>
              </a:cubicBezTo>
              <a:cubicBezTo>
                <a:pt x="1388" y="109"/>
                <a:pt x="1388" y="109"/>
                <a:pt x="1388" y="109"/>
              </a:cubicBezTo>
              <a:cubicBezTo>
                <a:pt x="1388" y="112"/>
                <a:pt x="1388" y="112"/>
                <a:pt x="1388" y="112"/>
              </a:cubicBezTo>
              <a:cubicBezTo>
                <a:pt x="1388" y="118"/>
                <a:pt x="1388" y="118"/>
                <a:pt x="1388" y="118"/>
              </a:cubicBezTo>
              <a:cubicBezTo>
                <a:pt x="1389" y="134"/>
                <a:pt x="1390" y="149"/>
                <a:pt x="1392" y="164"/>
              </a:cubicBezTo>
              <a:cubicBezTo>
                <a:pt x="1382" y="164"/>
                <a:pt x="1382" y="164"/>
                <a:pt x="1382" y="164"/>
              </a:cubicBezTo>
              <a:cubicBezTo>
                <a:pt x="1372" y="165"/>
                <a:pt x="1363" y="165"/>
                <a:pt x="1353" y="165"/>
              </a:cubicBezTo>
              <a:cubicBezTo>
                <a:pt x="1353" y="165"/>
                <a:pt x="1352" y="165"/>
                <a:pt x="1352" y="165"/>
              </a:cubicBezTo>
              <a:cubicBezTo>
                <a:pt x="1344" y="165"/>
                <a:pt x="1337" y="164"/>
                <a:pt x="1329" y="164"/>
              </a:cubicBezTo>
              <a:cubicBezTo>
                <a:pt x="1323" y="163"/>
                <a:pt x="1323" y="163"/>
                <a:pt x="1323" y="163"/>
              </a:cubicBezTo>
              <a:cubicBezTo>
                <a:pt x="1320" y="163"/>
                <a:pt x="1320" y="163"/>
                <a:pt x="1320" y="163"/>
              </a:cubicBezTo>
              <a:cubicBezTo>
                <a:pt x="1319" y="163"/>
                <a:pt x="1319" y="163"/>
                <a:pt x="1319" y="163"/>
              </a:cubicBezTo>
              <a:cubicBezTo>
                <a:pt x="1319" y="163"/>
                <a:pt x="1319" y="162"/>
                <a:pt x="1319" y="162"/>
              </a:cubicBezTo>
              <a:cubicBezTo>
                <a:pt x="1319" y="161"/>
                <a:pt x="1319" y="160"/>
                <a:pt x="1319" y="159"/>
              </a:cubicBezTo>
              <a:cubicBezTo>
                <a:pt x="1319" y="157"/>
                <a:pt x="1319" y="156"/>
                <a:pt x="1318" y="154"/>
              </a:cubicBezTo>
              <a:cubicBezTo>
                <a:pt x="1318" y="138"/>
                <a:pt x="1318" y="123"/>
                <a:pt x="1318" y="107"/>
              </a:cubicBezTo>
              <a:cubicBezTo>
                <a:pt x="1318" y="104"/>
                <a:pt x="1318" y="104"/>
                <a:pt x="1318" y="104"/>
              </a:cubicBezTo>
              <a:cubicBezTo>
                <a:pt x="1315" y="104"/>
                <a:pt x="1315" y="104"/>
                <a:pt x="1315" y="104"/>
              </a:cubicBezTo>
              <a:cubicBezTo>
                <a:pt x="1267" y="104"/>
                <a:pt x="1267" y="104"/>
                <a:pt x="1267" y="104"/>
              </a:cubicBezTo>
              <a:cubicBezTo>
                <a:pt x="1264" y="104"/>
                <a:pt x="1264" y="104"/>
                <a:pt x="1264" y="104"/>
              </a:cubicBezTo>
              <a:cubicBezTo>
                <a:pt x="1264" y="107"/>
                <a:pt x="1264" y="107"/>
                <a:pt x="1264" y="107"/>
              </a:cubicBezTo>
              <a:cubicBezTo>
                <a:pt x="1264" y="170"/>
                <a:pt x="1264" y="170"/>
                <a:pt x="1264" y="170"/>
              </a:cubicBezTo>
              <a:cubicBezTo>
                <a:pt x="1264" y="173"/>
                <a:pt x="1264" y="173"/>
                <a:pt x="1264" y="173"/>
              </a:cubicBezTo>
              <a:cubicBezTo>
                <a:pt x="1267" y="173"/>
                <a:pt x="1267" y="173"/>
                <a:pt x="1267" y="173"/>
              </a:cubicBezTo>
              <a:cubicBezTo>
                <a:pt x="1296" y="172"/>
                <a:pt x="1325" y="172"/>
                <a:pt x="1354" y="171"/>
              </a:cubicBezTo>
              <a:cubicBezTo>
                <a:pt x="1361" y="171"/>
                <a:pt x="1368" y="172"/>
                <a:pt x="1375" y="172"/>
              </a:cubicBezTo>
              <a:cubicBezTo>
                <a:pt x="1379" y="172"/>
                <a:pt x="1383" y="172"/>
                <a:pt x="1387" y="172"/>
              </a:cubicBezTo>
              <a:cubicBezTo>
                <a:pt x="1389" y="171"/>
                <a:pt x="1391" y="171"/>
                <a:pt x="1393" y="171"/>
              </a:cubicBezTo>
              <a:cubicBezTo>
                <a:pt x="1394" y="171"/>
                <a:pt x="1394" y="171"/>
                <a:pt x="1395" y="171"/>
              </a:cubicBezTo>
              <a:cubicBezTo>
                <a:pt x="1395" y="171"/>
                <a:pt x="1395" y="171"/>
                <a:pt x="1396" y="171"/>
              </a:cubicBezTo>
              <a:cubicBezTo>
                <a:pt x="1396" y="171"/>
                <a:pt x="1397" y="171"/>
                <a:pt x="1398" y="170"/>
              </a:cubicBezTo>
              <a:cubicBezTo>
                <a:pt x="1398" y="170"/>
                <a:pt x="1398" y="170"/>
                <a:pt x="1398" y="170"/>
              </a:cubicBezTo>
              <a:cubicBezTo>
                <a:pt x="1411" y="169"/>
                <a:pt x="1411" y="169"/>
                <a:pt x="1411" y="169"/>
              </a:cubicBezTo>
              <a:cubicBezTo>
                <a:pt x="1418" y="169"/>
                <a:pt x="1418" y="169"/>
                <a:pt x="1418" y="169"/>
              </a:cubicBezTo>
              <a:cubicBezTo>
                <a:pt x="1420" y="169"/>
                <a:pt x="1423" y="170"/>
                <a:pt x="1426" y="169"/>
              </a:cubicBezTo>
              <a:cubicBezTo>
                <a:pt x="1426" y="169"/>
                <a:pt x="1427" y="168"/>
                <a:pt x="1427" y="168"/>
              </a:cubicBezTo>
              <a:cubicBezTo>
                <a:pt x="1427" y="168"/>
                <a:pt x="1428" y="167"/>
                <a:pt x="1428" y="167"/>
              </a:cubicBezTo>
              <a:cubicBezTo>
                <a:pt x="1429" y="165"/>
                <a:pt x="1429" y="165"/>
                <a:pt x="1429" y="165"/>
              </a:cubicBezTo>
              <a:cubicBezTo>
                <a:pt x="1432" y="163"/>
                <a:pt x="1432" y="163"/>
                <a:pt x="1432" y="163"/>
              </a:cubicBezTo>
              <a:cubicBezTo>
                <a:pt x="1433" y="161"/>
                <a:pt x="1435" y="159"/>
                <a:pt x="1436" y="157"/>
              </a:cubicBezTo>
              <a:cubicBezTo>
                <a:pt x="1439" y="154"/>
                <a:pt x="1443" y="150"/>
                <a:pt x="1446" y="148"/>
              </a:cubicBezTo>
              <a:cubicBezTo>
                <a:pt x="1448" y="146"/>
                <a:pt x="1450" y="145"/>
                <a:pt x="1452" y="144"/>
              </a:cubicBezTo>
              <a:cubicBezTo>
                <a:pt x="1452" y="144"/>
                <a:pt x="1452" y="144"/>
                <a:pt x="1452" y="144"/>
              </a:cubicBezTo>
              <a:cubicBezTo>
                <a:pt x="1450" y="147"/>
                <a:pt x="1447" y="150"/>
                <a:pt x="1445" y="154"/>
              </a:cubicBezTo>
              <a:cubicBezTo>
                <a:pt x="1444" y="155"/>
                <a:pt x="1444" y="156"/>
                <a:pt x="1443" y="157"/>
              </a:cubicBezTo>
              <a:cubicBezTo>
                <a:pt x="1443" y="158"/>
                <a:pt x="1442" y="158"/>
                <a:pt x="1442" y="159"/>
              </a:cubicBezTo>
              <a:cubicBezTo>
                <a:pt x="1442" y="160"/>
                <a:pt x="1442" y="160"/>
                <a:pt x="1442" y="162"/>
              </a:cubicBezTo>
              <a:cubicBezTo>
                <a:pt x="1442" y="162"/>
                <a:pt x="1442" y="162"/>
                <a:pt x="1442" y="163"/>
              </a:cubicBezTo>
              <a:cubicBezTo>
                <a:pt x="1443" y="163"/>
                <a:pt x="1443" y="163"/>
                <a:pt x="1443" y="163"/>
              </a:cubicBezTo>
              <a:cubicBezTo>
                <a:pt x="1443" y="163"/>
                <a:pt x="1443" y="164"/>
                <a:pt x="1443" y="164"/>
              </a:cubicBezTo>
              <a:cubicBezTo>
                <a:pt x="1444" y="164"/>
                <a:pt x="1445" y="164"/>
                <a:pt x="1446" y="164"/>
              </a:cubicBezTo>
              <a:cubicBezTo>
                <a:pt x="1447" y="164"/>
                <a:pt x="1447" y="163"/>
                <a:pt x="1448" y="163"/>
              </a:cubicBezTo>
              <a:cubicBezTo>
                <a:pt x="1449" y="162"/>
                <a:pt x="1450" y="161"/>
                <a:pt x="1451" y="161"/>
              </a:cubicBezTo>
              <a:cubicBezTo>
                <a:pt x="1454" y="158"/>
                <a:pt x="1457" y="154"/>
                <a:pt x="1460" y="152"/>
              </a:cubicBezTo>
              <a:cubicBezTo>
                <a:pt x="1457" y="157"/>
                <a:pt x="1457" y="157"/>
                <a:pt x="1457" y="157"/>
              </a:cubicBezTo>
              <a:cubicBezTo>
                <a:pt x="1457" y="158"/>
                <a:pt x="1456" y="159"/>
                <a:pt x="1456" y="161"/>
              </a:cubicBezTo>
              <a:cubicBezTo>
                <a:pt x="1455" y="161"/>
                <a:pt x="1455" y="162"/>
                <a:pt x="1455" y="163"/>
              </a:cubicBezTo>
              <a:cubicBezTo>
                <a:pt x="1455" y="164"/>
                <a:pt x="1455" y="165"/>
                <a:pt x="1456" y="166"/>
              </a:cubicBezTo>
              <a:cubicBezTo>
                <a:pt x="1456" y="166"/>
                <a:pt x="1457" y="167"/>
                <a:pt x="1458" y="167"/>
              </a:cubicBezTo>
              <a:cubicBezTo>
                <a:pt x="1459" y="168"/>
                <a:pt x="1459" y="168"/>
                <a:pt x="1460" y="168"/>
              </a:cubicBezTo>
              <a:cubicBezTo>
                <a:pt x="1461" y="168"/>
                <a:pt x="1463" y="168"/>
                <a:pt x="1464" y="168"/>
              </a:cubicBezTo>
              <a:cubicBezTo>
                <a:pt x="1469" y="167"/>
                <a:pt x="1473" y="166"/>
                <a:pt x="1478" y="165"/>
              </a:cubicBezTo>
              <a:cubicBezTo>
                <a:pt x="1488" y="163"/>
                <a:pt x="1497" y="161"/>
                <a:pt x="1506" y="160"/>
              </a:cubicBezTo>
              <a:cubicBezTo>
                <a:pt x="1516" y="159"/>
                <a:pt x="1526" y="159"/>
                <a:pt x="1535" y="159"/>
              </a:cubicBezTo>
              <a:cubicBezTo>
                <a:pt x="1573" y="160"/>
                <a:pt x="1612" y="163"/>
                <a:pt x="1650" y="166"/>
              </a:cubicBezTo>
              <a:cubicBezTo>
                <a:pt x="1612" y="162"/>
                <a:pt x="1574" y="158"/>
                <a:pt x="1535" y="157"/>
              </a:cubicBezTo>
              <a:close/>
              <a:moveTo>
                <a:pt x="1045" y="74"/>
              </a:moveTo>
              <a:cubicBezTo>
                <a:pt x="1045" y="74"/>
                <a:pt x="1045" y="74"/>
                <a:pt x="1045" y="74"/>
              </a:cubicBezTo>
              <a:cubicBezTo>
                <a:pt x="1046" y="74"/>
                <a:pt x="1046" y="74"/>
                <a:pt x="1046" y="74"/>
              </a:cubicBezTo>
              <a:cubicBezTo>
                <a:pt x="1045" y="74"/>
                <a:pt x="1045" y="75"/>
                <a:pt x="1045" y="74"/>
              </a:cubicBezTo>
              <a:close/>
              <a:moveTo>
                <a:pt x="1081" y="25"/>
              </a:moveTo>
              <a:cubicBezTo>
                <a:pt x="1081" y="25"/>
                <a:pt x="1081" y="25"/>
                <a:pt x="1081" y="25"/>
              </a:cubicBezTo>
              <a:cubicBezTo>
                <a:pt x="1081" y="25"/>
                <a:pt x="1081" y="25"/>
                <a:pt x="1081" y="25"/>
              </a:cubicBezTo>
              <a:cubicBezTo>
                <a:pt x="1081" y="25"/>
                <a:pt x="1081" y="25"/>
                <a:pt x="1081" y="25"/>
              </a:cubicBezTo>
              <a:close/>
              <a:moveTo>
                <a:pt x="1084" y="30"/>
              </a:moveTo>
              <a:cubicBezTo>
                <a:pt x="1084" y="30"/>
                <a:pt x="1084" y="30"/>
                <a:pt x="1084" y="30"/>
              </a:cubicBezTo>
              <a:cubicBezTo>
                <a:pt x="1084" y="30"/>
                <a:pt x="1084" y="30"/>
                <a:pt x="1084" y="30"/>
              </a:cubicBezTo>
              <a:close/>
              <a:moveTo>
                <a:pt x="1084" y="30"/>
              </a:moveTo>
              <a:cubicBezTo>
                <a:pt x="1084" y="30"/>
                <a:pt x="1084" y="30"/>
                <a:pt x="1084" y="30"/>
              </a:cubicBezTo>
              <a:cubicBezTo>
                <a:pt x="1084" y="30"/>
                <a:pt x="1084" y="30"/>
                <a:pt x="1084" y="30"/>
              </a:cubicBezTo>
              <a:cubicBezTo>
                <a:pt x="1085" y="30"/>
                <a:pt x="1085" y="30"/>
                <a:pt x="1085" y="30"/>
              </a:cubicBezTo>
              <a:cubicBezTo>
                <a:pt x="1085" y="30"/>
                <a:pt x="1084" y="30"/>
                <a:pt x="1084" y="30"/>
              </a:cubicBezTo>
              <a:close/>
              <a:moveTo>
                <a:pt x="1123" y="130"/>
              </a:moveTo>
              <a:cubicBezTo>
                <a:pt x="1123" y="130"/>
                <a:pt x="1123" y="130"/>
                <a:pt x="1123" y="130"/>
              </a:cubicBezTo>
              <a:cubicBezTo>
                <a:pt x="1123" y="130"/>
                <a:pt x="1123" y="130"/>
                <a:pt x="1123" y="130"/>
              </a:cubicBezTo>
              <a:cubicBezTo>
                <a:pt x="1123" y="130"/>
                <a:pt x="1123" y="130"/>
                <a:pt x="1123" y="130"/>
              </a:cubicBezTo>
              <a:cubicBezTo>
                <a:pt x="1123" y="130"/>
                <a:pt x="1123" y="130"/>
                <a:pt x="1123" y="130"/>
              </a:cubicBezTo>
              <a:close/>
              <a:moveTo>
                <a:pt x="1270" y="167"/>
              </a:moveTo>
              <a:cubicBezTo>
                <a:pt x="1270" y="110"/>
                <a:pt x="1270" y="110"/>
                <a:pt x="1270" y="110"/>
              </a:cubicBezTo>
              <a:cubicBezTo>
                <a:pt x="1312" y="110"/>
                <a:pt x="1312" y="110"/>
                <a:pt x="1312" y="110"/>
              </a:cubicBezTo>
              <a:cubicBezTo>
                <a:pt x="1312" y="125"/>
                <a:pt x="1312" y="139"/>
                <a:pt x="1312" y="154"/>
              </a:cubicBezTo>
              <a:cubicBezTo>
                <a:pt x="1313" y="156"/>
                <a:pt x="1313" y="158"/>
                <a:pt x="1313" y="160"/>
              </a:cubicBezTo>
              <a:cubicBezTo>
                <a:pt x="1313" y="161"/>
                <a:pt x="1313" y="162"/>
                <a:pt x="1313" y="163"/>
              </a:cubicBezTo>
              <a:cubicBezTo>
                <a:pt x="1313" y="164"/>
                <a:pt x="1314" y="164"/>
                <a:pt x="1314" y="165"/>
              </a:cubicBezTo>
              <a:cubicBezTo>
                <a:pt x="1314" y="165"/>
                <a:pt x="1314" y="165"/>
                <a:pt x="1314" y="166"/>
              </a:cubicBezTo>
              <a:cubicBezTo>
                <a:pt x="1299" y="166"/>
                <a:pt x="1284" y="167"/>
                <a:pt x="1270" y="167"/>
              </a:cubicBezTo>
              <a:close/>
            </a:path>
          </a:pathLst>
        </a:custGeom>
        <a:solidFill>
          <a:schemeClr val="accent4"/>
        </a:solidFill>
        <a:ln>
          <a:noFill/>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blEinkünfte6" displayName="tblEinkünfte6" ref="B4:P10" totalsRowCount="1">
  <tableColumns count="15">
    <tableColumn id="1" xr3:uid="{00000000-0010-0000-0000-000001000000}" name="ART DER EINKÜNFTE" totalsRowLabel="SUMME EINKÜNFTE" totalsRowDxfId="229"/>
    <tableColumn id="2" xr3:uid="{00000000-0010-0000-0000-000002000000}" name="JAN" totalsRowFunction="sum" dataDxfId="228" totalsRowDxfId="227"/>
    <tableColumn id="3" xr3:uid="{00000000-0010-0000-0000-000003000000}" name="FEB" totalsRowFunction="sum" dataDxfId="226" totalsRowDxfId="225"/>
    <tableColumn id="4" xr3:uid="{00000000-0010-0000-0000-000004000000}" name="MÄR" totalsRowFunction="sum" dataDxfId="224" totalsRowDxfId="223"/>
    <tableColumn id="5" xr3:uid="{00000000-0010-0000-0000-000005000000}" name="APR" totalsRowFunction="sum" dataDxfId="222" totalsRowDxfId="221"/>
    <tableColumn id="6" xr3:uid="{00000000-0010-0000-0000-000006000000}" name="MAI" totalsRowFunction="sum" dataDxfId="220" totalsRowDxfId="219"/>
    <tableColumn id="7" xr3:uid="{00000000-0010-0000-0000-000007000000}" name="JUN" totalsRowFunction="sum" dataDxfId="218" totalsRowDxfId="217"/>
    <tableColumn id="8" xr3:uid="{00000000-0010-0000-0000-000008000000}" name="JUL" totalsRowFunction="sum" dataDxfId="216" totalsRowDxfId="215"/>
    <tableColumn id="9" xr3:uid="{00000000-0010-0000-0000-000009000000}" name="AUG" totalsRowFunction="sum" dataDxfId="214" totalsRowDxfId="213"/>
    <tableColumn id="10" xr3:uid="{00000000-0010-0000-0000-00000A000000}" name="SEP" totalsRowFunction="sum" dataDxfId="212" totalsRowDxfId="211"/>
    <tableColumn id="11" xr3:uid="{00000000-0010-0000-0000-00000B000000}" name="OKT" totalsRowFunction="sum" dataDxfId="210" totalsRowDxfId="209"/>
    <tableColumn id="12" xr3:uid="{00000000-0010-0000-0000-00000C000000}" name="NOV" totalsRowFunction="sum" dataDxfId="208" totalsRowDxfId="207"/>
    <tableColumn id="13" xr3:uid="{00000000-0010-0000-0000-00000D000000}" name="DEZ" totalsRowFunction="sum" dataDxfId="206" totalsRowDxfId="205"/>
    <tableColumn id="14" xr3:uid="{00000000-0010-0000-0000-00000E000000}" name="SUMME JAHR BIS HEUTE" totalsRowFunction="sum" dataDxfId="204" totalsRowDxfId="203">
      <calculatedColumnFormula>SUM(tblEinkünfte6[[#This Row],[JAN]:[DEZ]])</calculatedColumnFormula>
    </tableColumn>
    <tableColumn id="15" xr3:uid="{00000000-0010-0000-0000-00000F000000}" name="TREND" totalsRowDxfId="202"/>
  </tableColumns>
  <tableStyleInfo name="Family Budget Cash Available 2" showFirstColumn="1" showLastColumn="0" showRowStripes="1" showColumnStripes="0"/>
  <extLst>
    <ext xmlns:x14="http://schemas.microsoft.com/office/spreadsheetml/2009/9/main" uri="{504A1905-F514-4f6f-8877-14C23A59335A}">
      <x14:table altText="Monthly Income" altTextSummary="Summarizes income by type for each calendar month."/>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Ausgaben7" displayName="tblAusgaben7" ref="B12:P26" totalsRowCount="1">
  <tableColumns count="15">
    <tableColumn id="1" xr3:uid="{00000000-0010-0000-0100-000001000000}" name="AUSGABEN - Verpflichtungen" totalsRowLabel="SUMME AUSGABEN" dataDxfId="201" totalsRowDxfId="200"/>
    <tableColumn id="2" xr3:uid="{00000000-0010-0000-0100-000002000000}" name="JAN" totalsRowFunction="sum" dataDxfId="199" totalsRowDxfId="198"/>
    <tableColumn id="3" xr3:uid="{00000000-0010-0000-0100-000003000000}" name="FEB" totalsRowFunction="sum" dataDxfId="197" totalsRowDxfId="196"/>
    <tableColumn id="4" xr3:uid="{00000000-0010-0000-0100-000004000000}" name="MÄR" totalsRowFunction="sum" dataDxfId="195" totalsRowDxfId="194"/>
    <tableColumn id="5" xr3:uid="{00000000-0010-0000-0100-000005000000}" name="APR" totalsRowFunction="sum" dataDxfId="193" totalsRowDxfId="192"/>
    <tableColumn id="6" xr3:uid="{00000000-0010-0000-0100-000006000000}" name="MAI" totalsRowFunction="sum" dataDxfId="191" totalsRowDxfId="190"/>
    <tableColumn id="7" xr3:uid="{00000000-0010-0000-0100-000007000000}" name="JUN" totalsRowFunction="sum" dataDxfId="189" totalsRowDxfId="188"/>
    <tableColumn id="8" xr3:uid="{00000000-0010-0000-0100-000008000000}" name="JUL" totalsRowFunction="sum" dataDxfId="187" totalsRowDxfId="186"/>
    <tableColumn id="9" xr3:uid="{00000000-0010-0000-0100-000009000000}" name="AUG" totalsRowFunction="sum" dataDxfId="185" totalsRowDxfId="184"/>
    <tableColumn id="10" xr3:uid="{00000000-0010-0000-0100-00000A000000}" name="SEP" totalsRowFunction="sum" dataDxfId="183" totalsRowDxfId="182"/>
    <tableColumn id="11" xr3:uid="{00000000-0010-0000-0100-00000B000000}" name="OKT" totalsRowFunction="sum" dataDxfId="181" totalsRowDxfId="180"/>
    <tableColumn id="12" xr3:uid="{00000000-0010-0000-0100-00000C000000}" name="NOV" totalsRowFunction="sum" dataDxfId="179" totalsRowDxfId="178"/>
    <tableColumn id="13" xr3:uid="{00000000-0010-0000-0100-00000D000000}" name="DEZ" totalsRowFunction="sum" dataDxfId="177" totalsRowDxfId="176"/>
    <tableColumn id="14" xr3:uid="{00000000-0010-0000-0100-00000E000000}" name="SUMME JAHR BIS HEUTE" totalsRowFunction="sum" dataDxfId="175" totalsRowDxfId="174">
      <calculatedColumnFormula>SUM(tblAusgaben7[[#This Row],[JAN]:[DEZ]])</calculatedColumnFormula>
    </tableColumn>
    <tableColumn id="15" xr3:uid="{00000000-0010-0000-0100-00000F000000}" name="TREND" totalsRowDxfId="173"/>
  </tableColumns>
  <tableStyleInfo name="Family Budget Cash Available 3" showFirstColumn="1" showLastColumn="0" showRowStripes="1" showColumnStripes="0"/>
  <extLst>
    <ext xmlns:x14="http://schemas.microsoft.com/office/spreadsheetml/2009/9/main" uri="{504A1905-F514-4f6f-8877-14C23A59335A}">
      <x14:table altText="Monthly Expenses" altTextSummary="Expense summary for each calendar month."/>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tblAusgaben48" displayName="tblAusgaben48" ref="B28:P71" totalsRowCount="1">
  <tableColumns count="15">
    <tableColumn id="1" xr3:uid="{00000000-0010-0000-0200-000001000000}" name="AUSGABEN - Bedürfnisse" totalsRowLabel="SUMME AUSGABEN" dataDxfId="172" totalsRowDxfId="171"/>
    <tableColumn id="2" xr3:uid="{00000000-0010-0000-0200-000002000000}" name="JAN" totalsRowFunction="sum" dataDxfId="170" totalsRowDxfId="169"/>
    <tableColumn id="3" xr3:uid="{00000000-0010-0000-0200-000003000000}" name="FEB" totalsRowFunction="sum" dataDxfId="168" totalsRowDxfId="167"/>
    <tableColumn id="4" xr3:uid="{00000000-0010-0000-0200-000004000000}" name="MÄR" totalsRowFunction="sum" dataDxfId="166" totalsRowDxfId="165"/>
    <tableColumn id="5" xr3:uid="{00000000-0010-0000-0200-000005000000}" name="APR" totalsRowFunction="sum" dataDxfId="164" totalsRowDxfId="163"/>
    <tableColumn id="6" xr3:uid="{00000000-0010-0000-0200-000006000000}" name="MAI" totalsRowFunction="sum" dataDxfId="162" totalsRowDxfId="161"/>
    <tableColumn id="7" xr3:uid="{00000000-0010-0000-0200-000007000000}" name="JUN" totalsRowFunction="sum" dataDxfId="160" totalsRowDxfId="159"/>
    <tableColumn id="8" xr3:uid="{00000000-0010-0000-0200-000008000000}" name="JUL" totalsRowFunction="sum" dataDxfId="158" totalsRowDxfId="157"/>
    <tableColumn id="9" xr3:uid="{00000000-0010-0000-0200-000009000000}" name="AUG" totalsRowFunction="sum" dataDxfId="156" totalsRowDxfId="155"/>
    <tableColumn id="10" xr3:uid="{00000000-0010-0000-0200-00000A000000}" name="SEP" totalsRowFunction="sum" dataDxfId="154" totalsRowDxfId="153"/>
    <tableColumn id="11" xr3:uid="{00000000-0010-0000-0200-00000B000000}" name="OKT" totalsRowFunction="sum" dataDxfId="152" totalsRowDxfId="151"/>
    <tableColumn id="12" xr3:uid="{00000000-0010-0000-0200-00000C000000}" name="NOV" totalsRowFunction="sum" dataDxfId="150" totalsRowDxfId="149"/>
    <tableColumn id="13" xr3:uid="{00000000-0010-0000-0200-00000D000000}" name="DEZ" totalsRowFunction="sum" dataDxfId="148" totalsRowDxfId="147"/>
    <tableColumn id="14" xr3:uid="{00000000-0010-0000-0200-00000E000000}" name="SUMME JAHR BIS HEUTE" totalsRowFunction="sum" dataDxfId="146" totalsRowDxfId="145">
      <calculatedColumnFormula>SUM(tblAusgaben48[[#This Row],[JAN]:[DEZ]])</calculatedColumnFormula>
    </tableColumn>
    <tableColumn id="15" xr3:uid="{00000000-0010-0000-0200-00000F000000}" name="TREND" totalsRowDxfId="144"/>
  </tableColumns>
  <tableStyleInfo name="Family Budget Cash Available 3" showFirstColumn="1" showLastColumn="0" showRowStripes="1" showColumnStripes="0"/>
  <extLst>
    <ext xmlns:x14="http://schemas.microsoft.com/office/spreadsheetml/2009/9/main" uri="{504A1905-F514-4f6f-8877-14C23A59335A}">
      <x14:table altText="Monthly Expenses" altTextSummary="Expense summary for each calendar month."/>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blAusgaben459" displayName="tblAusgaben459" ref="B73:P88" totalsRowCount="1">
  <tableColumns count="15">
    <tableColumn id="1" xr3:uid="{00000000-0010-0000-0300-000001000000}" name="AUSGABEN - Wünsche" totalsRowLabel="SUMME AUSGABEN" dataDxfId="143" totalsRowDxfId="142"/>
    <tableColumn id="2" xr3:uid="{00000000-0010-0000-0300-000002000000}" name="JAN" totalsRowFunction="sum" dataDxfId="141" totalsRowDxfId="140"/>
    <tableColumn id="3" xr3:uid="{00000000-0010-0000-0300-000003000000}" name="FEB" totalsRowFunction="sum" dataDxfId="139" totalsRowDxfId="138"/>
    <tableColumn id="4" xr3:uid="{00000000-0010-0000-0300-000004000000}" name="MÄR" totalsRowFunction="sum" dataDxfId="137" totalsRowDxfId="136"/>
    <tableColumn id="5" xr3:uid="{00000000-0010-0000-0300-000005000000}" name="APR" totalsRowFunction="sum" dataDxfId="135" totalsRowDxfId="134"/>
    <tableColumn id="6" xr3:uid="{00000000-0010-0000-0300-000006000000}" name="MAI" totalsRowFunction="sum" dataDxfId="133" totalsRowDxfId="132"/>
    <tableColumn id="7" xr3:uid="{00000000-0010-0000-0300-000007000000}" name="JUN" totalsRowFunction="sum" dataDxfId="131" totalsRowDxfId="130"/>
    <tableColumn id="8" xr3:uid="{00000000-0010-0000-0300-000008000000}" name="JUL" totalsRowFunction="sum" dataDxfId="129" totalsRowDxfId="128"/>
    <tableColumn id="9" xr3:uid="{00000000-0010-0000-0300-000009000000}" name="AUG" totalsRowFunction="sum" dataDxfId="127" totalsRowDxfId="126"/>
    <tableColumn id="10" xr3:uid="{00000000-0010-0000-0300-00000A000000}" name="SEP" totalsRowFunction="sum" dataDxfId="125" totalsRowDxfId="124"/>
    <tableColumn id="11" xr3:uid="{00000000-0010-0000-0300-00000B000000}" name="OKT" totalsRowFunction="sum" dataDxfId="123" totalsRowDxfId="122"/>
    <tableColumn id="12" xr3:uid="{00000000-0010-0000-0300-00000C000000}" name="NOV" totalsRowFunction="sum" dataDxfId="121" totalsRowDxfId="120"/>
    <tableColumn id="13" xr3:uid="{00000000-0010-0000-0300-00000D000000}" name="DEZ" totalsRowFunction="sum" dataDxfId="119" totalsRowDxfId="118"/>
    <tableColumn id="14" xr3:uid="{00000000-0010-0000-0300-00000E000000}" name="SUMME JAHR BIS HEUTE" totalsRowFunction="sum" dataDxfId="117" totalsRowDxfId="116">
      <calculatedColumnFormula>SUM(tblAusgaben459[[#This Row],[JAN]:[DEZ]])</calculatedColumnFormula>
    </tableColumn>
    <tableColumn id="15" xr3:uid="{00000000-0010-0000-0300-00000F000000}" name="TREND" totalsRowDxfId="115"/>
  </tableColumns>
  <tableStyleInfo name="Family Budget Cash Available 3" showFirstColumn="1" showLastColumn="0" showRowStripes="1" showColumnStripes="0"/>
  <extLst>
    <ext xmlns:x14="http://schemas.microsoft.com/office/spreadsheetml/2009/9/main" uri="{504A1905-F514-4f6f-8877-14C23A59335A}">
      <x14:table altText="Monthly Expenses" altTextSummary="Expense summary for each calendar month."/>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28EA12-FC93-4310-9D68-E5F4217E377C}" name="tblEinkünfte610" displayName="tblEinkünfte610" ref="B4:P10" totalsRowCount="1">
  <tableColumns count="15">
    <tableColumn id="1" xr3:uid="{623534DB-7AB0-47C0-91F2-058BC46A8CFA}" name="ART DER EINKÜNFTE" totalsRowLabel="SUMME EINKÜNFTE" totalsRowDxfId="114"/>
    <tableColumn id="2" xr3:uid="{94955083-90C4-4424-87FF-F5E0E3AE3F76}" name="JAN" totalsRowFunction="sum" dataDxfId="113" totalsRowDxfId="112"/>
    <tableColumn id="3" xr3:uid="{659FF85F-4CCC-455C-92F7-244DEEFBC53F}" name="FEB" totalsRowFunction="sum" dataDxfId="111" totalsRowDxfId="110"/>
    <tableColumn id="4" xr3:uid="{8DE7C5D3-B40A-4FE6-8129-1ACB2F5A234F}" name="MÄR" totalsRowFunction="sum" dataDxfId="109" totalsRowDxfId="108"/>
    <tableColumn id="5" xr3:uid="{69F484E2-177C-4DD1-85C4-FD69D7D531DF}" name="APR" totalsRowFunction="sum" dataDxfId="107" totalsRowDxfId="106"/>
    <tableColumn id="6" xr3:uid="{A96C704A-3C71-40E5-9BF1-45BC60F0B26B}" name="MAI" totalsRowFunction="sum" dataDxfId="105" totalsRowDxfId="104"/>
    <tableColumn id="7" xr3:uid="{9D4BAFBD-7E9A-4FA6-832B-2DDC8A293416}" name="JUN" totalsRowFunction="sum" dataDxfId="103" totalsRowDxfId="102"/>
    <tableColumn id="8" xr3:uid="{8DD63F7B-640B-416A-93BE-6BA122037AF5}" name="JUL" totalsRowFunction="sum" dataDxfId="101" totalsRowDxfId="100"/>
    <tableColumn id="9" xr3:uid="{17737354-2EDB-46BB-94E5-C71A6F64C1BB}" name="AUG" totalsRowFunction="sum" dataDxfId="99" totalsRowDxfId="98"/>
    <tableColumn id="10" xr3:uid="{4F189DF5-9E64-4225-885F-20D08905C7FA}" name="SEP" totalsRowFunction="sum" dataDxfId="97" totalsRowDxfId="96"/>
    <tableColumn id="11" xr3:uid="{0F26CAD7-CF47-4806-A209-7B5C715E8246}" name="OKT" totalsRowFunction="sum" dataDxfId="95" totalsRowDxfId="94"/>
    <tableColumn id="12" xr3:uid="{51E48408-EC08-4075-A282-77F7BEF60BD9}" name="NOV" totalsRowFunction="sum" dataDxfId="93" totalsRowDxfId="92"/>
    <tableColumn id="13" xr3:uid="{E0ECB4CA-6AF4-4CCC-8358-E482C5638D70}" name="DEZ" totalsRowFunction="sum" dataDxfId="91" totalsRowDxfId="90"/>
    <tableColumn id="14" xr3:uid="{AB6A891B-323D-44C0-BF6D-D488A61BF906}" name="SUMME JAHR BIS HEUTE" totalsRowFunction="sum" dataDxfId="89" totalsRowDxfId="88">
      <calculatedColumnFormula>SUM(tblEinkünfte610[[#This Row],[JAN]:[DEZ]])</calculatedColumnFormula>
    </tableColumn>
    <tableColumn id="15" xr3:uid="{C45A841A-EC3C-4261-A6AA-14566CAF49B6}" name="TREND" totalsRowDxfId="87"/>
  </tableColumns>
  <tableStyleInfo name="Family Budget Cash Available 2" showFirstColumn="1" showLastColumn="0" showRowStripes="1" showColumnStripes="0"/>
  <extLst>
    <ext xmlns:x14="http://schemas.microsoft.com/office/spreadsheetml/2009/9/main" uri="{504A1905-F514-4f6f-8877-14C23A59335A}">
      <x14:table altText="Monthly Income" altTextSummary="Summarizes income by type for each calendar month."/>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A461E08B-CE93-42D9-8000-E44FBEDAAB71}" name="tblAusgaben711" displayName="tblAusgaben711" ref="B12:P26" totalsRowCount="1">
  <tableColumns count="15">
    <tableColumn id="1" xr3:uid="{CA997EEE-5128-41FB-8F9F-ACEA86D68C20}" name="AUSGABEN - Verpflichtungen" totalsRowLabel="SUMME AUSGABEN" dataDxfId="86" totalsRowDxfId="85"/>
    <tableColumn id="2" xr3:uid="{807BBE43-17D3-49B9-94D8-C8CE5312FF9F}" name="JAN" totalsRowFunction="sum" dataDxfId="84" totalsRowDxfId="83"/>
    <tableColumn id="3" xr3:uid="{A2015DF2-5FFE-4A8D-B37C-43B4E218FAB2}" name="FEB" totalsRowFunction="sum" dataDxfId="82" totalsRowDxfId="81"/>
    <tableColumn id="4" xr3:uid="{9BCFAB2E-724D-4E79-BDA2-4B2EBC8FE2F1}" name="MÄR" totalsRowFunction="sum" dataDxfId="80" totalsRowDxfId="79"/>
    <tableColumn id="5" xr3:uid="{61425D6A-2FBD-4C28-BB4B-81B25E4EEF1D}" name="APR" totalsRowFunction="sum" dataDxfId="78" totalsRowDxfId="77"/>
    <tableColumn id="6" xr3:uid="{6354BF55-245A-4991-B775-4C4CF2FE911D}" name="MAI" totalsRowFunction="sum" dataDxfId="76" totalsRowDxfId="75"/>
    <tableColumn id="7" xr3:uid="{501AA8FF-9E63-48FD-9AC7-BFB43DC1E62B}" name="JUN" totalsRowFunction="sum" dataDxfId="74" totalsRowDxfId="73"/>
    <tableColumn id="8" xr3:uid="{6B3BCA91-5337-47D5-978B-ED8F8BD6E8C6}" name="JUL" totalsRowFunction="sum" dataDxfId="72" totalsRowDxfId="71"/>
    <tableColumn id="9" xr3:uid="{31A318BD-72E2-4DC4-AB56-709ABA367A81}" name="AUG" totalsRowFunction="sum" dataDxfId="70" totalsRowDxfId="69"/>
    <tableColumn id="10" xr3:uid="{EDD62CC6-1CB6-4ED0-AB5D-43249165DF2F}" name="SEP" totalsRowFunction="sum" dataDxfId="68" totalsRowDxfId="67"/>
    <tableColumn id="11" xr3:uid="{BB27AF70-3703-4B76-A484-28835621EDC6}" name="OKT" totalsRowFunction="sum" dataDxfId="66" totalsRowDxfId="65"/>
    <tableColumn id="12" xr3:uid="{9FA734AA-9310-46DB-A897-B931D096E011}" name="NOV" totalsRowFunction="sum" dataDxfId="64" totalsRowDxfId="63"/>
    <tableColumn id="13" xr3:uid="{7EF5AEB8-559B-48D2-B54B-530C5AE03453}" name="DEZ" totalsRowFunction="sum" dataDxfId="62" totalsRowDxfId="61"/>
    <tableColumn id="14" xr3:uid="{00CCBB8B-BFB1-4A2E-89AB-09027AB89829}" name="SUMME JAHR BIS HEUTE" totalsRowFunction="sum" dataDxfId="60" totalsRowDxfId="59">
      <calculatedColumnFormula>SUM(tblAusgaben711[[#This Row],[JAN]:[DEZ]])</calculatedColumnFormula>
    </tableColumn>
    <tableColumn id="15" xr3:uid="{6A65BF03-F8C6-4E09-99D3-54A110051BF7}" name="TREND" totalsRowDxfId="58"/>
  </tableColumns>
  <tableStyleInfo name="Family Budget Cash Available 3" showFirstColumn="1" showLastColumn="0" showRowStripes="1" showColumnStripes="0"/>
  <extLst>
    <ext xmlns:x14="http://schemas.microsoft.com/office/spreadsheetml/2009/9/main" uri="{504A1905-F514-4f6f-8877-14C23A59335A}">
      <x14:table altText="Monthly Expenses" altTextSummary="Expense summary for each calendar month."/>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CBB8AC4-E90E-4B31-9605-2A47E05692C8}" name="tblAusgaben4812" displayName="tblAusgaben4812" ref="B28:P71" totalsRowCount="1">
  <tableColumns count="15">
    <tableColumn id="1" xr3:uid="{57D9C03C-5623-4658-8951-00A5EACEC7CE}" name="AUSGABEN - Bedürfnisse" totalsRowLabel="SUMME AUSGABEN" dataDxfId="57" totalsRowDxfId="56"/>
    <tableColumn id="2" xr3:uid="{8879010A-91A3-4E2D-80E9-BD5973672524}" name="JAN" totalsRowFunction="sum" dataDxfId="55" totalsRowDxfId="54"/>
    <tableColumn id="3" xr3:uid="{AF7D3880-3A70-4831-BCE7-89B0A2643B24}" name="FEB" totalsRowFunction="sum" dataDxfId="53" totalsRowDxfId="52"/>
    <tableColumn id="4" xr3:uid="{9F5C375F-04A6-4B7D-9A2F-02E227EF1F2E}" name="MÄR" totalsRowFunction="sum" dataDxfId="51" totalsRowDxfId="50"/>
    <tableColumn id="5" xr3:uid="{5755C0A8-C359-4CF3-BFE2-67B76D55D4B2}" name="APR" totalsRowFunction="sum" dataDxfId="49" totalsRowDxfId="48"/>
    <tableColumn id="6" xr3:uid="{6D847355-63DF-417F-BEA8-1EB9437AD70A}" name="MAI" totalsRowFunction="sum" dataDxfId="47" totalsRowDxfId="46"/>
    <tableColumn id="7" xr3:uid="{DC35E339-19E6-4A70-BA59-AAFF0FE0B26B}" name="JUN" totalsRowFunction="sum" dataDxfId="45" totalsRowDxfId="44"/>
    <tableColumn id="8" xr3:uid="{768F2DCC-5177-4086-8FCF-DC7298E91E0D}" name="JUL" totalsRowFunction="sum" dataDxfId="43" totalsRowDxfId="42"/>
    <tableColumn id="9" xr3:uid="{60BBD9B0-44E4-443F-93C4-AE53C6E2FFB4}" name="AUG" totalsRowFunction="sum" dataDxfId="41" totalsRowDxfId="40"/>
    <tableColumn id="10" xr3:uid="{CA771ACE-7671-4431-93B6-8F214FB6FCCD}" name="SEP" totalsRowFunction="sum" dataDxfId="39" totalsRowDxfId="38"/>
    <tableColumn id="11" xr3:uid="{1B8812F7-47A1-4CBC-9B5A-BCD3466BF3AD}" name="OKT" totalsRowFunction="sum" dataDxfId="37" totalsRowDxfId="36"/>
    <tableColumn id="12" xr3:uid="{639D3A26-48EC-4257-B4C4-D0EAD7377AA9}" name="NOV" totalsRowFunction="sum" dataDxfId="35" totalsRowDxfId="34"/>
    <tableColumn id="13" xr3:uid="{D7886E08-EC5D-49B3-AFEF-6C4362EB9DF0}" name="DEZ" totalsRowFunction="sum" dataDxfId="33" totalsRowDxfId="32"/>
    <tableColumn id="14" xr3:uid="{DA60BAAD-F681-4C4F-80AF-77B11583D52B}" name="SUMME JAHR BIS HEUTE" totalsRowFunction="sum" dataDxfId="31" totalsRowDxfId="30">
      <calculatedColumnFormula>SUM(tblAusgaben4812[[#This Row],[JAN]:[DEZ]])</calculatedColumnFormula>
    </tableColumn>
    <tableColumn id="15" xr3:uid="{D4E3DB87-C9EE-4AC6-A7E4-B7874616C87E}" name="TREND" totalsRowDxfId="29"/>
  </tableColumns>
  <tableStyleInfo name="Family Budget Cash Available 3" showFirstColumn="1" showLastColumn="0" showRowStripes="1" showColumnStripes="0"/>
  <extLst>
    <ext xmlns:x14="http://schemas.microsoft.com/office/spreadsheetml/2009/9/main" uri="{504A1905-F514-4f6f-8877-14C23A59335A}">
      <x14:table altText="Monthly Expenses" altTextSummary="Expense summary for each calendar month."/>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87719F1-38A2-47FD-986C-1E0B1A915D63}" name="tblAusgaben45913" displayName="tblAusgaben45913" ref="B73:P88" totalsRowCount="1">
  <tableColumns count="15">
    <tableColumn id="1" xr3:uid="{C12267C2-E413-4EB6-9015-ED01482E3730}" name="AUSGABEN - Wünsche" totalsRowLabel="SUMME AUSGABEN" dataDxfId="28" totalsRowDxfId="27"/>
    <tableColumn id="2" xr3:uid="{33A601FE-C7AF-4919-853B-725D9C56BEDF}" name="JAN" totalsRowFunction="sum" dataDxfId="26" totalsRowDxfId="25"/>
    <tableColumn id="3" xr3:uid="{3529DDDD-22FE-4B39-82CF-A634346FF0C7}" name="FEB" totalsRowFunction="sum" dataDxfId="24" totalsRowDxfId="23"/>
    <tableColumn id="4" xr3:uid="{1E7A6958-B326-4C22-AA6C-AE7C0D4C5009}" name="MÄR" totalsRowFunction="sum" dataDxfId="22" totalsRowDxfId="21"/>
    <tableColumn id="5" xr3:uid="{8BA9FC96-7BBB-4B9A-80B4-6124A8580790}" name="APR" totalsRowFunction="sum" dataDxfId="20" totalsRowDxfId="19"/>
    <tableColumn id="6" xr3:uid="{49730C54-DBE6-4962-9DC9-DE713D7788A0}" name="MAI" totalsRowFunction="sum" dataDxfId="18" totalsRowDxfId="17"/>
    <tableColumn id="7" xr3:uid="{30D4E2A4-8443-4738-906C-FE51AFC46A07}" name="JUN" totalsRowFunction="sum" dataDxfId="16" totalsRowDxfId="15"/>
    <tableColumn id="8" xr3:uid="{BA63017F-CE21-4BCE-8268-0181BCA75C40}" name="JUL" totalsRowFunction="sum" dataDxfId="14" totalsRowDxfId="13"/>
    <tableColumn id="9" xr3:uid="{1EC0DE6D-A074-48E1-8E1C-ADF49B8B04D3}" name="AUG" totalsRowFunction="sum" dataDxfId="12" totalsRowDxfId="11"/>
    <tableColumn id="10" xr3:uid="{3CC5A2F9-1A63-4A51-9ED7-FA7C2E01A180}" name="SEP" totalsRowFunction="sum" dataDxfId="10" totalsRowDxfId="9"/>
    <tableColumn id="11" xr3:uid="{4E6E0A63-DFC7-4780-81C6-B23C8E266927}" name="OKT" totalsRowFunction="sum" dataDxfId="8" totalsRowDxfId="7"/>
    <tableColumn id="12" xr3:uid="{07306D8E-4B35-4942-AB4E-4316F69BDC75}" name="NOV" totalsRowFunction="sum" dataDxfId="6" totalsRowDxfId="5"/>
    <tableColumn id="13" xr3:uid="{BA15485E-668D-4810-9ABF-B4019C7DACDA}" name="DEZ" totalsRowFunction="sum" dataDxfId="4" totalsRowDxfId="3"/>
    <tableColumn id="14" xr3:uid="{197E2A94-01B1-4571-BDA4-DBBE72C30340}" name="SUMME JAHR BIS HEUTE" totalsRowFunction="sum" dataDxfId="2" totalsRowDxfId="1">
      <calculatedColumnFormula>SUM(tblAusgaben45913[[#This Row],[JAN]:[DEZ]])</calculatedColumnFormula>
    </tableColumn>
    <tableColumn id="15" xr3:uid="{F8E59965-7402-41E8-A2DC-16072E92BC88}" name="TREND" totalsRowDxfId="0"/>
  </tableColumns>
  <tableStyleInfo name="Family Budget Cash Available 3" showFirstColumn="1" showLastColumn="0" showRowStripes="1" showColumnStripes="0"/>
  <extLst>
    <ext xmlns:x14="http://schemas.microsoft.com/office/spreadsheetml/2009/9/main" uri="{504A1905-F514-4f6f-8877-14C23A59335A}">
      <x14:table altText="Monthly Expenses" altTextSummary="Expense summary for each calendar month."/>
    </ext>
  </extLst>
</table>
</file>

<file path=xl/theme/theme1.xml><?xml version="1.0" encoding="utf-8"?>
<a:theme xmlns:a="http://schemas.openxmlformats.org/drawingml/2006/main" name="Office Theme">
  <a:themeElements>
    <a:clrScheme name="Family Budget">
      <a:dk1>
        <a:sysClr val="windowText" lastClr="000000"/>
      </a:dk1>
      <a:lt1>
        <a:sysClr val="window" lastClr="FFFFFF"/>
      </a:lt1>
      <a:dk2>
        <a:srgbClr val="000000"/>
      </a:dk2>
      <a:lt2>
        <a:srgbClr val="FFFFFF"/>
      </a:lt2>
      <a:accent1>
        <a:srgbClr val="FA9F4E"/>
      </a:accent1>
      <a:accent2>
        <a:srgbClr val="6CCACD"/>
      </a:accent2>
      <a:accent3>
        <a:srgbClr val="F26C63"/>
      </a:accent3>
      <a:accent4>
        <a:srgbClr val="9ACF6D"/>
      </a:accent4>
      <a:accent5>
        <a:srgbClr val="F1CA50"/>
      </a:accent5>
      <a:accent6>
        <a:srgbClr val="B18FC0"/>
      </a:accent6>
      <a:hlink>
        <a:srgbClr val="5BBDE2"/>
      </a:hlink>
      <a:folHlink>
        <a:srgbClr val="B18FC0"/>
      </a:folHlink>
    </a:clrScheme>
    <a:fontScheme name="Family Budget">
      <a:majorFont>
        <a:latin typeface="Bookman Old Style"/>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ibelfinanz.de/"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table" Target="../tables/table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zinsen-berechne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78"/>
  <sheetViews>
    <sheetView topLeftCell="A10" workbookViewId="0">
      <selection activeCell="H18" sqref="H18"/>
    </sheetView>
  </sheetViews>
  <sheetFormatPr baseColWidth="10" defaultColWidth="11.53125" defaultRowHeight="12.75" x14ac:dyDescent="0.35"/>
  <cols>
    <col min="1" max="1" width="16.86328125" style="76" customWidth="1"/>
    <col min="2" max="16384" width="11.53125" style="76"/>
  </cols>
  <sheetData>
    <row r="1" spans="1:11" x14ac:dyDescent="0.35">
      <c r="A1" s="70"/>
      <c r="B1" s="70"/>
      <c r="C1" s="70"/>
      <c r="D1" s="70"/>
      <c r="E1" s="70"/>
      <c r="F1" s="70"/>
      <c r="G1" s="70"/>
      <c r="H1" s="70"/>
      <c r="I1" s="70"/>
      <c r="J1" s="70"/>
      <c r="K1" s="70"/>
    </row>
    <row r="2" spans="1:11" x14ac:dyDescent="0.35">
      <c r="A2" s="70"/>
      <c r="B2" s="71"/>
      <c r="C2" s="70"/>
      <c r="D2" s="70"/>
      <c r="E2" s="70"/>
      <c r="F2" s="70"/>
      <c r="G2" s="70"/>
      <c r="H2" s="70"/>
      <c r="I2" s="70"/>
      <c r="J2" s="70"/>
      <c r="K2" s="70"/>
    </row>
    <row r="3" spans="1:11" ht="13.9" x14ac:dyDescent="0.4">
      <c r="A3" s="70"/>
      <c r="B3" s="72"/>
      <c r="C3" s="70"/>
      <c r="D3" s="70"/>
      <c r="E3" s="70"/>
      <c r="F3" s="70"/>
      <c r="G3" s="70"/>
      <c r="H3" s="70"/>
      <c r="I3" s="70"/>
      <c r="J3" s="70"/>
      <c r="K3" s="70"/>
    </row>
    <row r="4" spans="1:11" ht="13.5" x14ac:dyDescent="0.35">
      <c r="A4" s="70"/>
      <c r="B4" s="114" t="s">
        <v>211</v>
      </c>
      <c r="C4" s="70"/>
      <c r="D4" s="70"/>
      <c r="E4" s="70"/>
      <c r="F4" s="70"/>
      <c r="G4" s="70"/>
      <c r="H4"/>
      <c r="I4" s="70"/>
      <c r="J4" s="70"/>
      <c r="K4" s="70"/>
    </row>
    <row r="5" spans="1:11" ht="13.9" x14ac:dyDescent="0.4">
      <c r="A5" s="70"/>
      <c r="B5" s="73"/>
      <c r="C5" s="70"/>
      <c r="D5" s="70"/>
      <c r="E5" s="70"/>
      <c r="F5" s="70"/>
      <c r="G5" s="70"/>
      <c r="H5" s="70"/>
      <c r="I5" s="70"/>
      <c r="J5" s="70"/>
      <c r="K5" s="70"/>
    </row>
    <row r="6" spans="1:11" x14ac:dyDescent="0.35">
      <c r="A6" s="70"/>
      <c r="B6" s="70"/>
      <c r="C6" s="70"/>
      <c r="D6" s="70"/>
      <c r="E6" s="70"/>
      <c r="F6" s="70"/>
      <c r="G6" s="70"/>
      <c r="H6" s="70"/>
      <c r="I6" s="70"/>
      <c r="J6" s="70"/>
      <c r="K6" s="70"/>
    </row>
    <row r="7" spans="1:11" ht="13.5" x14ac:dyDescent="0.35">
      <c r="A7" s="70"/>
      <c r="B7" s="74"/>
      <c r="C7" s="74"/>
      <c r="D7" s="74"/>
      <c r="E7" s="74"/>
      <c r="F7" s="75"/>
      <c r="G7" s="74"/>
      <c r="H7" s="74"/>
      <c r="I7" s="74"/>
      <c r="J7" s="70"/>
      <c r="K7" s="70"/>
    </row>
    <row r="8" spans="1:11" ht="13.5" x14ac:dyDescent="0.35">
      <c r="A8" s="70"/>
      <c r="B8" s="74"/>
      <c r="C8" s="74"/>
      <c r="D8" s="74"/>
      <c r="E8" s="74"/>
      <c r="F8" s="75"/>
      <c r="G8" s="74"/>
      <c r="H8" s="74"/>
      <c r="I8" s="74"/>
      <c r="J8" s="70"/>
      <c r="K8" s="70"/>
    </row>
    <row r="9" spans="1:11" x14ac:dyDescent="0.35">
      <c r="A9" s="70"/>
      <c r="B9" s="70"/>
      <c r="C9" s="70"/>
      <c r="D9" s="70"/>
      <c r="E9" s="70"/>
      <c r="F9" s="70"/>
      <c r="G9" s="70"/>
      <c r="H9" s="70"/>
      <c r="I9" s="70"/>
      <c r="J9" s="70"/>
      <c r="K9" s="70"/>
    </row>
    <row r="10" spans="1:11" ht="13.9" x14ac:dyDescent="0.4">
      <c r="A10" s="72" t="s">
        <v>93</v>
      </c>
      <c r="B10" s="70"/>
      <c r="C10" s="70"/>
      <c r="D10" s="70"/>
      <c r="E10" s="70"/>
      <c r="F10" s="70"/>
      <c r="G10" s="70"/>
      <c r="H10" s="70"/>
      <c r="I10" s="70"/>
      <c r="J10" s="70"/>
      <c r="K10" s="70"/>
    </row>
    <row r="11" spans="1:11" x14ac:dyDescent="0.35">
      <c r="A11" s="70"/>
      <c r="B11" s="70"/>
      <c r="C11" s="70"/>
      <c r="D11" s="70"/>
      <c r="E11" s="70"/>
      <c r="F11" s="70"/>
      <c r="G11" s="70"/>
      <c r="H11" s="70"/>
      <c r="I11" s="70"/>
      <c r="J11" s="70"/>
      <c r="K11" s="70"/>
    </row>
    <row r="12" spans="1:11" x14ac:dyDescent="0.35">
      <c r="A12" s="115" t="s">
        <v>101</v>
      </c>
      <c r="B12" s="115"/>
      <c r="C12" s="115"/>
      <c r="D12" s="115"/>
      <c r="E12" s="115"/>
      <c r="F12" s="115"/>
      <c r="G12" s="115"/>
      <c r="H12" s="115"/>
      <c r="I12" s="115"/>
      <c r="J12" s="115"/>
      <c r="K12" s="70"/>
    </row>
    <row r="13" spans="1:11" x14ac:dyDescent="0.35">
      <c r="A13" s="115"/>
      <c r="B13" s="115"/>
      <c r="C13" s="115"/>
      <c r="D13" s="115"/>
      <c r="E13" s="115"/>
      <c r="F13" s="115"/>
      <c r="G13" s="115"/>
      <c r="H13" s="115"/>
      <c r="I13" s="115"/>
      <c r="J13" s="115"/>
      <c r="K13" s="70"/>
    </row>
    <row r="14" spans="1:11" x14ac:dyDescent="0.35">
      <c r="A14" s="115"/>
      <c r="B14" s="115"/>
      <c r="C14" s="115"/>
      <c r="D14" s="115"/>
      <c r="E14" s="115"/>
      <c r="F14" s="115"/>
      <c r="G14" s="115"/>
      <c r="H14" s="115"/>
      <c r="I14" s="115"/>
      <c r="J14" s="115"/>
      <c r="K14" s="70"/>
    </row>
    <row r="15" spans="1:11" x14ac:dyDescent="0.35">
      <c r="A15" s="115"/>
      <c r="B15" s="115"/>
      <c r="C15" s="115"/>
      <c r="D15" s="115"/>
      <c r="E15" s="115"/>
      <c r="F15" s="115"/>
      <c r="G15" s="115"/>
      <c r="H15" s="115"/>
      <c r="I15" s="115"/>
      <c r="J15" s="115"/>
      <c r="K15" s="70"/>
    </row>
    <row r="16" spans="1:11" x14ac:dyDescent="0.35">
      <c r="A16" s="78"/>
      <c r="B16" s="78"/>
      <c r="C16" s="78"/>
      <c r="D16" s="78"/>
      <c r="E16" s="78"/>
      <c r="F16" s="78"/>
      <c r="G16" s="78"/>
      <c r="H16" s="78"/>
      <c r="I16" s="78"/>
      <c r="J16" s="78"/>
      <c r="K16" s="70"/>
    </row>
    <row r="17" spans="1:11" x14ac:dyDescent="0.35">
      <c r="A17" s="79" t="s">
        <v>94</v>
      </c>
      <c r="B17" s="79"/>
      <c r="C17" s="79"/>
      <c r="D17" s="79"/>
      <c r="E17" s="79"/>
      <c r="F17" s="79"/>
      <c r="G17" s="79"/>
      <c r="H17" s="79"/>
      <c r="I17" s="79"/>
      <c r="J17" s="79"/>
      <c r="K17" s="70"/>
    </row>
    <row r="18" spans="1:11" x14ac:dyDescent="0.35">
      <c r="A18" s="79"/>
      <c r="B18" s="79"/>
      <c r="C18" s="79"/>
      <c r="D18" s="79"/>
      <c r="E18" s="79"/>
      <c r="F18" s="79"/>
      <c r="G18" s="79"/>
      <c r="H18" s="79"/>
      <c r="I18" s="79"/>
      <c r="J18" s="79"/>
      <c r="K18" s="70"/>
    </row>
    <row r="19" spans="1:11" x14ac:dyDescent="0.35">
      <c r="A19" s="79" t="s">
        <v>95</v>
      </c>
      <c r="B19" s="79"/>
      <c r="C19" s="79"/>
      <c r="D19" s="79"/>
      <c r="E19" s="79"/>
      <c r="F19" s="79"/>
      <c r="G19" s="79"/>
      <c r="H19" s="79"/>
      <c r="I19" s="79"/>
      <c r="J19" s="79"/>
      <c r="K19" s="70"/>
    </row>
    <row r="20" spans="1:11" x14ac:dyDescent="0.35">
      <c r="A20" s="70"/>
      <c r="B20" s="70"/>
      <c r="C20" s="70"/>
      <c r="D20" s="70"/>
      <c r="E20" s="70"/>
      <c r="F20" s="70"/>
      <c r="G20" s="70"/>
      <c r="H20" s="70"/>
      <c r="I20" s="70"/>
      <c r="J20" s="70"/>
      <c r="K20" s="70"/>
    </row>
    <row r="21" spans="1:11" ht="13.9" x14ac:dyDescent="0.4">
      <c r="A21" s="77" t="s">
        <v>102</v>
      </c>
      <c r="B21" s="115" t="s">
        <v>147</v>
      </c>
      <c r="C21" s="115"/>
      <c r="D21" s="115"/>
      <c r="E21" s="115"/>
      <c r="F21" s="115"/>
      <c r="G21" s="115"/>
      <c r="H21" s="115"/>
      <c r="I21" s="115"/>
      <c r="J21" s="115"/>
      <c r="K21" s="115"/>
    </row>
    <row r="22" spans="1:11" ht="13.9" x14ac:dyDescent="0.4">
      <c r="A22" s="77" t="s">
        <v>103</v>
      </c>
      <c r="B22" s="115"/>
      <c r="C22" s="115"/>
      <c r="D22" s="115"/>
      <c r="E22" s="115"/>
      <c r="F22" s="115"/>
      <c r="G22" s="115"/>
      <c r="H22" s="115"/>
      <c r="I22" s="115"/>
      <c r="J22" s="115"/>
      <c r="K22" s="115"/>
    </row>
    <row r="23" spans="1:11" ht="13.9" x14ac:dyDescent="0.4">
      <c r="A23" s="77"/>
      <c r="B23" s="115"/>
      <c r="C23" s="115"/>
      <c r="D23" s="115"/>
      <c r="E23" s="115"/>
      <c r="F23" s="115"/>
      <c r="G23" s="115"/>
      <c r="H23" s="115"/>
      <c r="I23" s="115"/>
      <c r="J23" s="115"/>
      <c r="K23" s="115"/>
    </row>
    <row r="24" spans="1:11" ht="13.9" x14ac:dyDescent="0.4">
      <c r="A24" s="77"/>
      <c r="B24" s="115"/>
      <c r="C24" s="115"/>
      <c r="D24" s="115"/>
      <c r="E24" s="115"/>
      <c r="F24" s="115"/>
      <c r="G24" s="115"/>
      <c r="H24" s="115"/>
      <c r="I24" s="115"/>
      <c r="J24" s="115"/>
      <c r="K24" s="115"/>
    </row>
    <row r="25" spans="1:11" ht="13.9" x14ac:dyDescent="0.4">
      <c r="A25" s="77"/>
      <c r="B25" s="78"/>
      <c r="C25" s="78"/>
      <c r="D25" s="78"/>
      <c r="E25" s="78"/>
      <c r="F25" s="78"/>
      <c r="G25" s="78"/>
      <c r="H25" s="78"/>
      <c r="I25" s="78"/>
      <c r="J25" s="78"/>
      <c r="K25" s="78"/>
    </row>
    <row r="26" spans="1:11" ht="13.8" customHeight="1" x14ac:dyDescent="0.4">
      <c r="A26" s="77" t="s">
        <v>104</v>
      </c>
      <c r="B26" s="115" t="s">
        <v>148</v>
      </c>
      <c r="C26" s="115"/>
      <c r="D26" s="115"/>
      <c r="E26" s="115"/>
      <c r="F26" s="115"/>
      <c r="G26" s="115"/>
      <c r="H26" s="115"/>
      <c r="I26" s="115"/>
      <c r="J26" s="115"/>
      <c r="K26" s="115"/>
    </row>
    <row r="27" spans="1:11" ht="13.9" x14ac:dyDescent="0.4">
      <c r="A27" s="77" t="s">
        <v>105</v>
      </c>
      <c r="B27" s="115"/>
      <c r="C27" s="115"/>
      <c r="D27" s="115"/>
      <c r="E27" s="115"/>
      <c r="F27" s="115"/>
      <c r="G27" s="115"/>
      <c r="H27" s="115"/>
      <c r="I27" s="115"/>
      <c r="J27" s="115"/>
      <c r="K27" s="115"/>
    </row>
    <row r="28" spans="1:11" ht="13.9" x14ac:dyDescent="0.4">
      <c r="A28" s="77"/>
      <c r="B28" s="115"/>
      <c r="C28" s="115"/>
      <c r="D28" s="115"/>
      <c r="E28" s="115"/>
      <c r="F28" s="115"/>
      <c r="G28" s="115"/>
      <c r="H28" s="115"/>
      <c r="I28" s="115"/>
      <c r="J28" s="115"/>
      <c r="K28" s="115"/>
    </row>
    <row r="29" spans="1:11" ht="13.9" x14ac:dyDescent="0.4">
      <c r="A29" s="77"/>
      <c r="B29" s="115"/>
      <c r="C29" s="115"/>
      <c r="D29" s="115"/>
      <c r="E29" s="115"/>
      <c r="F29" s="115"/>
      <c r="G29" s="115"/>
      <c r="H29" s="115"/>
      <c r="I29" s="115"/>
      <c r="J29" s="115"/>
      <c r="K29" s="115"/>
    </row>
    <row r="30" spans="1:11" ht="13.9" x14ac:dyDescent="0.4">
      <c r="A30" s="77"/>
      <c r="B30" s="115"/>
      <c r="C30" s="115"/>
      <c r="D30" s="115"/>
      <c r="E30" s="115"/>
      <c r="F30" s="115"/>
      <c r="G30" s="115"/>
      <c r="H30" s="115"/>
      <c r="I30" s="115"/>
      <c r="J30" s="115"/>
      <c r="K30" s="115"/>
    </row>
    <row r="31" spans="1:11" ht="13.9" x14ac:dyDescent="0.4">
      <c r="A31" s="77"/>
      <c r="B31" s="79"/>
      <c r="C31" s="79"/>
      <c r="D31" s="79"/>
      <c r="E31" s="79"/>
      <c r="F31" s="79"/>
      <c r="G31" s="79"/>
      <c r="H31" s="79"/>
      <c r="I31" s="79"/>
      <c r="J31" s="79"/>
      <c r="K31" s="79"/>
    </row>
    <row r="32" spans="1:11" ht="13.8" customHeight="1" x14ac:dyDescent="0.4">
      <c r="A32" s="77" t="s">
        <v>106</v>
      </c>
      <c r="B32" s="115" t="s">
        <v>149</v>
      </c>
      <c r="C32" s="115"/>
      <c r="D32" s="115"/>
      <c r="E32" s="115"/>
      <c r="F32" s="115"/>
      <c r="G32" s="115"/>
      <c r="H32" s="115"/>
      <c r="I32" s="115"/>
      <c r="J32" s="115"/>
      <c r="K32" s="115"/>
    </row>
    <row r="33" spans="1:11" ht="13.9" x14ac:dyDescent="0.4">
      <c r="A33" s="77" t="s">
        <v>107</v>
      </c>
      <c r="B33" s="115"/>
      <c r="C33" s="115"/>
      <c r="D33" s="115"/>
      <c r="E33" s="115"/>
      <c r="F33" s="115"/>
      <c r="G33" s="115"/>
      <c r="H33" s="115"/>
      <c r="I33" s="115"/>
      <c r="J33" s="115"/>
      <c r="K33" s="115"/>
    </row>
    <row r="34" spans="1:11" ht="13.9" x14ac:dyDescent="0.4">
      <c r="A34" s="77"/>
      <c r="B34" s="115"/>
      <c r="C34" s="115"/>
      <c r="D34" s="115"/>
      <c r="E34" s="115"/>
      <c r="F34" s="115"/>
      <c r="G34" s="115"/>
      <c r="H34" s="115"/>
      <c r="I34" s="115"/>
      <c r="J34" s="115"/>
      <c r="K34" s="115"/>
    </row>
    <row r="35" spans="1:11" ht="13.9" x14ac:dyDescent="0.4">
      <c r="A35" s="77"/>
      <c r="B35" s="115"/>
      <c r="C35" s="115"/>
      <c r="D35" s="115"/>
      <c r="E35" s="115"/>
      <c r="F35" s="115"/>
      <c r="G35" s="115"/>
      <c r="H35" s="115"/>
      <c r="I35" s="115"/>
      <c r="J35" s="115"/>
      <c r="K35" s="115"/>
    </row>
    <row r="36" spans="1:11" ht="13.9" x14ac:dyDescent="0.4">
      <c r="A36" s="77"/>
      <c r="B36" s="115"/>
      <c r="C36" s="115"/>
      <c r="D36" s="115"/>
      <c r="E36" s="115"/>
      <c r="F36" s="115"/>
      <c r="G36" s="115"/>
      <c r="H36" s="115"/>
      <c r="I36" s="115"/>
      <c r="J36" s="115"/>
      <c r="K36" s="115"/>
    </row>
    <row r="37" spans="1:11" ht="13.9" x14ac:dyDescent="0.4">
      <c r="A37" s="77" t="s">
        <v>108</v>
      </c>
      <c r="B37" s="115" t="s">
        <v>96</v>
      </c>
      <c r="C37" s="115"/>
      <c r="D37" s="115"/>
      <c r="E37" s="115"/>
      <c r="F37" s="115"/>
      <c r="G37" s="115"/>
      <c r="H37" s="115"/>
      <c r="I37" s="115"/>
      <c r="J37" s="115"/>
      <c r="K37" s="115"/>
    </row>
    <row r="38" spans="1:11" ht="13.9" x14ac:dyDescent="0.4">
      <c r="A38" s="77" t="s">
        <v>109</v>
      </c>
      <c r="B38" s="115"/>
      <c r="C38" s="115"/>
      <c r="D38" s="115"/>
      <c r="E38" s="115"/>
      <c r="F38" s="115"/>
      <c r="G38" s="115"/>
      <c r="H38" s="115"/>
      <c r="I38" s="115"/>
      <c r="J38" s="115"/>
      <c r="K38" s="115"/>
    </row>
    <row r="39" spans="1:11" ht="13.9" x14ac:dyDescent="0.4">
      <c r="A39" s="77"/>
      <c r="B39" s="115"/>
      <c r="C39" s="115"/>
      <c r="D39" s="115"/>
      <c r="E39" s="115"/>
      <c r="F39" s="115"/>
      <c r="G39" s="115"/>
      <c r="H39" s="115"/>
      <c r="I39" s="115"/>
      <c r="J39" s="115"/>
      <c r="K39" s="115"/>
    </row>
    <row r="40" spans="1:11" ht="13.9" x14ac:dyDescent="0.4">
      <c r="A40" s="77" t="s">
        <v>110</v>
      </c>
      <c r="B40" s="115" t="s">
        <v>150</v>
      </c>
      <c r="C40" s="115"/>
      <c r="D40" s="115"/>
      <c r="E40" s="115"/>
      <c r="F40" s="115"/>
      <c r="G40" s="115"/>
      <c r="H40" s="115"/>
      <c r="I40" s="115"/>
      <c r="J40" s="115"/>
      <c r="K40" s="115"/>
    </row>
    <row r="41" spans="1:11" ht="13.9" x14ac:dyDescent="0.4">
      <c r="A41" s="77" t="s">
        <v>111</v>
      </c>
      <c r="B41" s="115"/>
      <c r="C41" s="115"/>
      <c r="D41" s="115"/>
      <c r="E41" s="115"/>
      <c r="F41" s="115"/>
      <c r="G41" s="115"/>
      <c r="H41" s="115"/>
      <c r="I41" s="115"/>
      <c r="J41" s="115"/>
      <c r="K41" s="115"/>
    </row>
    <row r="42" spans="1:11" ht="13.9" x14ac:dyDescent="0.4">
      <c r="A42" s="77"/>
      <c r="B42" s="115"/>
      <c r="C42" s="115"/>
      <c r="D42" s="115"/>
      <c r="E42" s="115"/>
      <c r="F42" s="115"/>
      <c r="G42" s="115"/>
      <c r="H42" s="115"/>
      <c r="I42" s="115"/>
      <c r="J42" s="115"/>
      <c r="K42" s="115"/>
    </row>
    <row r="43" spans="1:11" ht="13.9" x14ac:dyDescent="0.4">
      <c r="A43" s="77"/>
      <c r="B43" s="115"/>
      <c r="C43" s="115"/>
      <c r="D43" s="115"/>
      <c r="E43" s="115"/>
      <c r="F43" s="115"/>
      <c r="G43" s="115"/>
      <c r="H43" s="115"/>
      <c r="I43" s="115"/>
      <c r="J43" s="115"/>
      <c r="K43" s="115"/>
    </row>
    <row r="44" spans="1:11" ht="13.9" x14ac:dyDescent="0.4">
      <c r="A44" s="77"/>
      <c r="B44" s="79"/>
      <c r="C44" s="79"/>
      <c r="D44" s="79"/>
      <c r="E44" s="79"/>
      <c r="F44" s="79"/>
      <c r="G44" s="79"/>
      <c r="H44" s="79"/>
      <c r="I44" s="79"/>
      <c r="J44" s="79"/>
      <c r="K44" s="79"/>
    </row>
    <row r="45" spans="1:11" ht="13.9" x14ac:dyDescent="0.4">
      <c r="A45" s="77" t="s">
        <v>112</v>
      </c>
      <c r="B45" s="115" t="s">
        <v>151</v>
      </c>
      <c r="C45" s="115"/>
      <c r="D45" s="115"/>
      <c r="E45" s="115"/>
      <c r="F45" s="115"/>
      <c r="G45" s="115"/>
      <c r="H45" s="115"/>
      <c r="I45" s="115"/>
      <c r="J45" s="115"/>
      <c r="K45" s="115"/>
    </row>
    <row r="46" spans="1:11" ht="13.9" x14ac:dyDescent="0.4">
      <c r="A46" s="77" t="s">
        <v>113</v>
      </c>
      <c r="B46" s="115"/>
      <c r="C46" s="115"/>
      <c r="D46" s="115"/>
      <c r="E46" s="115"/>
      <c r="F46" s="115"/>
      <c r="G46" s="115"/>
      <c r="H46" s="115"/>
      <c r="I46" s="115"/>
      <c r="J46" s="115"/>
      <c r="K46" s="115"/>
    </row>
    <row r="47" spans="1:11" ht="13.9" x14ac:dyDescent="0.4">
      <c r="A47" s="77"/>
      <c r="B47" s="115"/>
      <c r="C47" s="115"/>
      <c r="D47" s="115"/>
      <c r="E47" s="115"/>
      <c r="F47" s="115"/>
      <c r="G47" s="115"/>
      <c r="H47" s="115"/>
      <c r="I47" s="115"/>
      <c r="J47" s="115"/>
      <c r="K47" s="115"/>
    </row>
    <row r="48" spans="1:11" ht="13.9" x14ac:dyDescent="0.4">
      <c r="A48" s="77"/>
      <c r="B48" s="79"/>
      <c r="C48" s="79"/>
      <c r="D48" s="79"/>
      <c r="E48" s="79"/>
      <c r="F48" s="79"/>
      <c r="G48" s="79"/>
      <c r="H48" s="79"/>
      <c r="I48" s="79"/>
      <c r="J48" s="79"/>
      <c r="K48" s="79"/>
    </row>
    <row r="49" spans="1:11" ht="13.8" customHeight="1" x14ac:dyDescent="0.4">
      <c r="A49" s="77" t="s">
        <v>114</v>
      </c>
      <c r="B49" s="115" t="s">
        <v>152</v>
      </c>
      <c r="C49" s="115"/>
      <c r="D49" s="115"/>
      <c r="E49" s="115"/>
      <c r="F49" s="115"/>
      <c r="G49" s="115"/>
      <c r="H49" s="115"/>
      <c r="I49" s="115"/>
      <c r="J49" s="115"/>
      <c r="K49" s="115"/>
    </row>
    <row r="50" spans="1:11" ht="13.9" x14ac:dyDescent="0.4">
      <c r="A50" s="77" t="s">
        <v>115</v>
      </c>
      <c r="B50" s="115"/>
      <c r="C50" s="115"/>
      <c r="D50" s="115"/>
      <c r="E50" s="115"/>
      <c r="F50" s="115"/>
      <c r="G50" s="115"/>
      <c r="H50" s="115"/>
      <c r="I50" s="115"/>
      <c r="J50" s="115"/>
      <c r="K50" s="115"/>
    </row>
    <row r="51" spans="1:11" ht="13.9" x14ac:dyDescent="0.4">
      <c r="A51" s="77"/>
      <c r="B51" s="115"/>
      <c r="C51" s="115"/>
      <c r="D51" s="115"/>
      <c r="E51" s="115"/>
      <c r="F51" s="115"/>
      <c r="G51" s="115"/>
      <c r="H51" s="115"/>
      <c r="I51" s="115"/>
      <c r="J51" s="115"/>
      <c r="K51" s="115"/>
    </row>
    <row r="52" spans="1:11" ht="13.9" x14ac:dyDescent="0.4">
      <c r="A52" s="77"/>
      <c r="B52" s="115"/>
      <c r="C52" s="115"/>
      <c r="D52" s="115"/>
      <c r="E52" s="115"/>
      <c r="F52" s="115"/>
      <c r="G52" s="115"/>
      <c r="H52" s="115"/>
      <c r="I52" s="115"/>
      <c r="J52" s="115"/>
      <c r="K52" s="115"/>
    </row>
    <row r="53" spans="1:11" ht="13.9" x14ac:dyDescent="0.4">
      <c r="A53" s="77"/>
      <c r="B53" s="115"/>
      <c r="C53" s="115"/>
      <c r="D53" s="115"/>
      <c r="E53" s="115"/>
      <c r="F53" s="115"/>
      <c r="G53" s="115"/>
      <c r="H53" s="115"/>
      <c r="I53" s="115"/>
      <c r="J53" s="115"/>
      <c r="K53" s="115"/>
    </row>
    <row r="54" spans="1:11" ht="13.9" x14ac:dyDescent="0.4">
      <c r="A54" s="77"/>
      <c r="B54" s="115"/>
      <c r="C54" s="115"/>
      <c r="D54" s="115"/>
      <c r="E54" s="115"/>
      <c r="F54" s="115"/>
      <c r="G54" s="115"/>
      <c r="H54" s="115"/>
      <c r="I54" s="115"/>
      <c r="J54" s="115"/>
      <c r="K54" s="115"/>
    </row>
    <row r="55" spans="1:11" ht="13.9" x14ac:dyDescent="0.4">
      <c r="A55" s="77" t="s">
        <v>116</v>
      </c>
      <c r="B55" s="115" t="s">
        <v>153</v>
      </c>
      <c r="C55" s="115"/>
      <c r="D55" s="115"/>
      <c r="E55" s="115"/>
      <c r="F55" s="115"/>
      <c r="G55" s="115"/>
      <c r="H55" s="115"/>
      <c r="I55" s="115"/>
      <c r="J55" s="115"/>
      <c r="K55" s="115"/>
    </row>
    <row r="56" spans="1:11" ht="13.9" x14ac:dyDescent="0.4">
      <c r="A56" s="77" t="s">
        <v>117</v>
      </c>
      <c r="B56" s="115"/>
      <c r="C56" s="115"/>
      <c r="D56" s="115"/>
      <c r="E56" s="115"/>
      <c r="F56" s="115"/>
      <c r="G56" s="115"/>
      <c r="H56" s="115"/>
      <c r="I56" s="115"/>
      <c r="J56" s="115"/>
      <c r="K56" s="115"/>
    </row>
    <row r="57" spans="1:11" ht="13.9" x14ac:dyDescent="0.4">
      <c r="A57" s="77"/>
      <c r="B57" s="115"/>
      <c r="C57" s="115"/>
      <c r="D57" s="115"/>
      <c r="E57" s="115"/>
      <c r="F57" s="115"/>
      <c r="G57" s="115"/>
      <c r="H57" s="115"/>
      <c r="I57" s="115"/>
      <c r="J57" s="115"/>
      <c r="K57" s="115"/>
    </row>
    <row r="58" spans="1:11" x14ac:dyDescent="0.35">
      <c r="A58" s="79"/>
      <c r="B58" s="115"/>
      <c r="C58" s="115"/>
      <c r="D58" s="115"/>
      <c r="E58" s="115"/>
      <c r="F58" s="115"/>
      <c r="G58" s="115"/>
      <c r="H58" s="115"/>
      <c r="I58" s="115"/>
      <c r="J58" s="115"/>
      <c r="K58" s="115"/>
    </row>
    <row r="59" spans="1:11" x14ac:dyDescent="0.35">
      <c r="A59" s="79"/>
      <c r="B59" s="115"/>
      <c r="C59" s="115"/>
      <c r="D59" s="115"/>
      <c r="E59" s="115"/>
      <c r="F59" s="115"/>
      <c r="G59" s="115"/>
      <c r="H59" s="115"/>
      <c r="I59" s="115"/>
      <c r="J59" s="115"/>
      <c r="K59" s="115"/>
    </row>
    <row r="60" spans="1:11" x14ac:dyDescent="0.35">
      <c r="A60" s="79"/>
      <c r="B60" s="115"/>
      <c r="C60" s="115"/>
      <c r="D60" s="115"/>
      <c r="E60" s="115"/>
      <c r="F60" s="115"/>
      <c r="G60" s="115"/>
      <c r="H60" s="115"/>
      <c r="I60" s="115"/>
      <c r="J60" s="115"/>
      <c r="K60" s="115"/>
    </row>
    <row r="61" spans="1:11" x14ac:dyDescent="0.35">
      <c r="A61" s="79"/>
      <c r="B61" s="115"/>
      <c r="C61" s="115"/>
      <c r="D61" s="115"/>
      <c r="E61" s="115"/>
      <c r="F61" s="115"/>
      <c r="G61" s="115"/>
      <c r="H61" s="115"/>
      <c r="I61" s="115"/>
      <c r="J61" s="115"/>
      <c r="K61" s="115"/>
    </row>
    <row r="62" spans="1:11" x14ac:dyDescent="0.35">
      <c r="A62" s="79"/>
      <c r="B62" s="115"/>
      <c r="C62" s="115"/>
      <c r="D62" s="115"/>
      <c r="E62" s="115"/>
      <c r="F62" s="115"/>
      <c r="G62" s="115"/>
      <c r="H62" s="115"/>
      <c r="I62" s="115"/>
      <c r="J62" s="115"/>
      <c r="K62" s="115"/>
    </row>
    <row r="63" spans="1:11" x14ac:dyDescent="0.35">
      <c r="A63" s="79"/>
      <c r="B63" s="115"/>
      <c r="C63" s="115"/>
      <c r="D63" s="115"/>
      <c r="E63" s="115"/>
      <c r="F63" s="115"/>
      <c r="G63" s="115"/>
      <c r="H63" s="115"/>
      <c r="I63" s="115"/>
      <c r="J63" s="115"/>
      <c r="K63" s="115"/>
    </row>
    <row r="64" spans="1:11" x14ac:dyDescent="0.35">
      <c r="A64" s="79"/>
      <c r="B64" s="115"/>
      <c r="C64" s="115"/>
      <c r="D64" s="115"/>
      <c r="E64" s="115"/>
      <c r="F64" s="115"/>
      <c r="G64" s="115"/>
      <c r="H64" s="115"/>
      <c r="I64" s="115"/>
      <c r="J64" s="115"/>
      <c r="K64" s="115"/>
    </row>
    <row r="65" spans="1:11" x14ac:dyDescent="0.35">
      <c r="A65" s="79"/>
      <c r="B65" s="115"/>
      <c r="C65" s="115"/>
      <c r="D65" s="115"/>
      <c r="E65" s="115"/>
      <c r="F65" s="115"/>
      <c r="G65" s="115"/>
      <c r="H65" s="115"/>
      <c r="I65" s="115"/>
      <c r="J65" s="115"/>
      <c r="K65" s="115"/>
    </row>
    <row r="66" spans="1:11" x14ac:dyDescent="0.35">
      <c r="A66" s="79"/>
      <c r="B66" s="115"/>
      <c r="C66" s="115"/>
      <c r="D66" s="115"/>
      <c r="E66" s="115"/>
      <c r="F66" s="115"/>
      <c r="G66" s="115"/>
      <c r="H66" s="115"/>
      <c r="I66" s="115"/>
      <c r="J66" s="115"/>
      <c r="K66" s="115"/>
    </row>
    <row r="67" spans="1:11" x14ac:dyDescent="0.35">
      <c r="A67" s="79"/>
      <c r="B67" s="78"/>
      <c r="C67" s="78"/>
      <c r="D67" s="78"/>
      <c r="E67" s="78"/>
      <c r="F67" s="78"/>
      <c r="G67" s="78"/>
      <c r="H67" s="78"/>
      <c r="I67" s="78"/>
      <c r="J67" s="78"/>
      <c r="K67" s="78"/>
    </row>
    <row r="68" spans="1:11" ht="13.9" x14ac:dyDescent="0.4">
      <c r="A68" s="77"/>
      <c r="B68" s="115" t="s">
        <v>97</v>
      </c>
      <c r="C68" s="115"/>
      <c r="D68" s="115"/>
      <c r="E68" s="115"/>
      <c r="F68" s="115"/>
      <c r="G68" s="115"/>
      <c r="H68" s="115"/>
      <c r="I68" s="115"/>
      <c r="J68" s="115"/>
      <c r="K68" s="115"/>
    </row>
    <row r="69" spans="1:11" x14ac:dyDescent="0.35">
      <c r="A69" s="79"/>
      <c r="B69" s="115"/>
      <c r="C69" s="115"/>
      <c r="D69" s="115"/>
      <c r="E69" s="115"/>
      <c r="F69" s="115"/>
      <c r="G69" s="115"/>
      <c r="H69" s="115"/>
      <c r="I69" s="115"/>
      <c r="J69" s="115"/>
      <c r="K69" s="115"/>
    </row>
    <row r="70" spans="1:11" x14ac:dyDescent="0.35">
      <c r="A70" s="79"/>
      <c r="B70" s="115"/>
      <c r="C70" s="115"/>
      <c r="D70" s="115"/>
      <c r="E70" s="115"/>
      <c r="F70" s="115"/>
      <c r="G70" s="115"/>
      <c r="H70" s="115"/>
      <c r="I70" s="115"/>
      <c r="J70" s="115"/>
      <c r="K70" s="115"/>
    </row>
    <row r="71" spans="1:11" x14ac:dyDescent="0.35">
      <c r="A71" s="79"/>
      <c r="B71" s="79"/>
      <c r="C71" s="79"/>
      <c r="D71" s="79"/>
      <c r="E71" s="79"/>
      <c r="F71" s="79"/>
      <c r="G71" s="79"/>
      <c r="H71" s="79"/>
      <c r="I71" s="79"/>
      <c r="J71" s="79"/>
      <c r="K71" s="79"/>
    </row>
    <row r="72" spans="1:11" x14ac:dyDescent="0.35">
      <c r="A72" s="79"/>
      <c r="B72" s="79" t="s">
        <v>98</v>
      </c>
      <c r="C72" s="79"/>
      <c r="D72" s="79"/>
      <c r="E72" s="79"/>
      <c r="F72" s="79"/>
      <c r="G72" s="79"/>
      <c r="H72" s="79"/>
      <c r="I72" s="79"/>
      <c r="J72" s="79"/>
      <c r="K72" s="79"/>
    </row>
    <row r="73" spans="1:11" x14ac:dyDescent="0.35">
      <c r="A73" s="79"/>
      <c r="B73" s="79"/>
      <c r="C73" s="79"/>
      <c r="D73" s="79"/>
      <c r="E73" s="79"/>
      <c r="F73" s="79"/>
      <c r="G73" s="79"/>
      <c r="H73" s="79"/>
      <c r="I73" s="79"/>
      <c r="J73" s="79"/>
      <c r="K73" s="79"/>
    </row>
    <row r="74" spans="1:11" x14ac:dyDescent="0.35">
      <c r="A74" s="79"/>
      <c r="B74" s="79"/>
      <c r="C74" s="79"/>
      <c r="D74" s="79"/>
      <c r="E74" s="79"/>
      <c r="F74" s="79"/>
      <c r="G74" s="79"/>
      <c r="H74" s="79"/>
      <c r="I74" s="79"/>
      <c r="J74" s="79"/>
      <c r="K74" s="79"/>
    </row>
    <row r="75" spans="1:11" x14ac:dyDescent="0.35">
      <c r="A75" s="79"/>
      <c r="B75" s="79" t="s">
        <v>210</v>
      </c>
      <c r="C75" s="79"/>
      <c r="D75" s="79"/>
      <c r="E75" s="79"/>
      <c r="F75" s="79"/>
      <c r="G75" s="79"/>
      <c r="H75" s="79"/>
      <c r="I75" s="79"/>
      <c r="J75" s="79"/>
      <c r="K75" s="79"/>
    </row>
    <row r="78" spans="1:11" ht="13.9" x14ac:dyDescent="0.4">
      <c r="A78" s="77"/>
    </row>
  </sheetData>
  <mergeCells count="10">
    <mergeCell ref="B45:K47"/>
    <mergeCell ref="B55:K66"/>
    <mergeCell ref="B68:K70"/>
    <mergeCell ref="A12:J15"/>
    <mergeCell ref="B21:K24"/>
    <mergeCell ref="B37:K39"/>
    <mergeCell ref="B40:K43"/>
    <mergeCell ref="B26:K30"/>
    <mergeCell ref="B32:K36"/>
    <mergeCell ref="B49:K54"/>
  </mergeCells>
  <hyperlinks>
    <hyperlink ref="B4" r:id="rId1" xr:uid="{A291436D-1EA0-4058-B31A-1204471842E6}"/>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pageSetUpPr autoPageBreaks="0" fitToPage="1"/>
  </sheetPr>
  <dimension ref="A1:S93"/>
  <sheetViews>
    <sheetView showGridLines="0" tabSelected="1" topLeftCell="A19" zoomScale="80" zoomScaleNormal="80" workbookViewId="0">
      <selection activeCell="C2" sqref="C2"/>
    </sheetView>
  </sheetViews>
  <sheetFormatPr baseColWidth="10" defaultColWidth="9.1328125" defaultRowHeight="21" customHeight="1" x14ac:dyDescent="0.35"/>
  <cols>
    <col min="1" max="1" width="1.46484375" style="2" customWidth="1"/>
    <col min="2" max="2" width="38.53125" style="2" customWidth="1"/>
    <col min="3" max="14" width="12.6640625" style="2" customWidth="1"/>
    <col min="15" max="15" width="28.6640625" style="2" bestFit="1" customWidth="1"/>
    <col min="16" max="16" width="14.46484375" style="2" customWidth="1"/>
    <col min="17" max="17" width="28.6640625" style="2" bestFit="1" customWidth="1"/>
    <col min="18" max="16384" width="9.1328125" style="2"/>
  </cols>
  <sheetData>
    <row r="1" spans="1:19" ht="33" customHeight="1" x14ac:dyDescent="0.75">
      <c r="A1" s="1"/>
      <c r="B1" s="9" t="s">
        <v>205</v>
      </c>
      <c r="C1" s="1"/>
      <c r="D1" s="1"/>
      <c r="E1" s="1"/>
      <c r="F1" s="1"/>
      <c r="H1" s="1"/>
      <c r="I1" s="1"/>
      <c r="J1" s="1"/>
      <c r="M1" s="1"/>
      <c r="N1"/>
      <c r="O1"/>
      <c r="P1"/>
      <c r="Q1"/>
    </row>
    <row r="2" spans="1:19" ht="21" customHeight="1" x14ac:dyDescent="0.5">
      <c r="A2" s="1"/>
      <c r="B2" s="3" t="s">
        <v>9</v>
      </c>
      <c r="C2" s="4">
        <v>2021</v>
      </c>
      <c r="D2" s="1"/>
      <c r="E2" s="1"/>
      <c r="F2" s="1"/>
      <c r="H2" s="1"/>
      <c r="I2" s="1"/>
      <c r="J2" s="1"/>
      <c r="K2" s="1"/>
      <c r="L2" s="1"/>
      <c r="M2" s="1"/>
      <c r="N2"/>
    </row>
    <row r="3" spans="1:19" ht="21" customHeight="1" thickBot="1" x14ac:dyDescent="0.4">
      <c r="A3" s="1"/>
      <c r="B3" s="1"/>
      <c r="C3" s="1"/>
      <c r="D3" s="1"/>
      <c r="E3" s="1"/>
      <c r="F3" s="1"/>
      <c r="G3" s="1"/>
      <c r="H3" s="1"/>
      <c r="I3" s="1"/>
      <c r="J3" s="1"/>
      <c r="K3" s="1"/>
      <c r="L3" s="1"/>
      <c r="M3" s="1"/>
      <c r="N3" s="1"/>
      <c r="O3" s="1"/>
      <c r="P3" s="1"/>
      <c r="Q3" s="1"/>
      <c r="S3" s="80" t="s">
        <v>118</v>
      </c>
    </row>
    <row r="4" spans="1:19" ht="21" customHeight="1" x14ac:dyDescent="0.35">
      <c r="A4" s="1"/>
      <c r="B4" s="13" t="s">
        <v>10</v>
      </c>
      <c r="C4" s="12" t="s">
        <v>0</v>
      </c>
      <c r="D4" s="12" t="s">
        <v>1</v>
      </c>
      <c r="E4" s="12" t="s">
        <v>12</v>
      </c>
      <c r="F4" s="12" t="s">
        <v>2</v>
      </c>
      <c r="G4" s="12" t="s">
        <v>13</v>
      </c>
      <c r="H4" s="12" t="s">
        <v>3</v>
      </c>
      <c r="I4" s="12" t="s">
        <v>4</v>
      </c>
      <c r="J4" s="12" t="s">
        <v>5</v>
      </c>
      <c r="K4" s="12" t="s">
        <v>6</v>
      </c>
      <c r="L4" s="12" t="s">
        <v>14</v>
      </c>
      <c r="M4" s="12" t="s">
        <v>7</v>
      </c>
      <c r="N4" s="12" t="s">
        <v>15</v>
      </c>
      <c r="O4" s="28" t="s">
        <v>16</v>
      </c>
      <c r="P4" s="12" t="s">
        <v>8</v>
      </c>
      <c r="Q4" s="30" t="s">
        <v>39</v>
      </c>
      <c r="S4" s="7" t="s">
        <v>119</v>
      </c>
    </row>
    <row r="5" spans="1:19" s="7" customFormat="1" ht="21" customHeight="1" x14ac:dyDescent="0.35">
      <c r="A5" s="5"/>
      <c r="B5" s="8" t="s">
        <v>20</v>
      </c>
      <c r="C5" s="14">
        <v>2600</v>
      </c>
      <c r="D5" s="14">
        <v>2600</v>
      </c>
      <c r="E5" s="14">
        <v>2600</v>
      </c>
      <c r="F5" s="14">
        <v>2600</v>
      </c>
      <c r="G5" s="14">
        <v>2600</v>
      </c>
      <c r="H5" s="14">
        <v>2600</v>
      </c>
      <c r="I5" s="14">
        <v>2600</v>
      </c>
      <c r="J5" s="14">
        <v>2600</v>
      </c>
      <c r="K5" s="14">
        <v>2600</v>
      </c>
      <c r="L5" s="14">
        <v>2600</v>
      </c>
      <c r="M5" s="14">
        <v>2600</v>
      </c>
      <c r="N5" s="14">
        <v>2600</v>
      </c>
      <c r="O5" s="29">
        <f>SUM(tblEinkünfte6[[#This Row],[JAN]:[DEZ]])</f>
        <v>31200</v>
      </c>
      <c r="P5" s="8"/>
      <c r="Q5" s="29">
        <f>tblEinkünfte6[[#This Row],[SUMME JAHR BIS HEUTE]]/12</f>
        <v>2600</v>
      </c>
      <c r="S5" s="7" t="s">
        <v>120</v>
      </c>
    </row>
    <row r="6" spans="1:19" s="6" customFormat="1" ht="21" customHeight="1" x14ac:dyDescent="0.35">
      <c r="B6" s="8" t="s">
        <v>21</v>
      </c>
      <c r="C6" s="14">
        <v>385</v>
      </c>
      <c r="D6" s="14">
        <v>385</v>
      </c>
      <c r="E6" s="14">
        <v>385</v>
      </c>
      <c r="F6" s="14">
        <v>385</v>
      </c>
      <c r="G6" s="14">
        <v>385</v>
      </c>
      <c r="H6" s="14">
        <v>385</v>
      </c>
      <c r="I6" s="14">
        <v>385</v>
      </c>
      <c r="J6" s="14">
        <v>385</v>
      </c>
      <c r="K6" s="14">
        <v>385</v>
      </c>
      <c r="L6" s="14">
        <v>385</v>
      </c>
      <c r="M6" s="14">
        <v>385</v>
      </c>
      <c r="N6" s="14">
        <v>385</v>
      </c>
      <c r="O6" s="29">
        <f>SUM(tblEinkünfte6[[#This Row],[JAN]:[DEZ]])</f>
        <v>4620</v>
      </c>
      <c r="P6" s="8"/>
      <c r="Q6" s="29">
        <f>tblEinkünfte6[[#This Row],[SUMME JAHR BIS HEUTE]]/12</f>
        <v>385</v>
      </c>
      <c r="S6" s="6" t="s">
        <v>121</v>
      </c>
    </row>
    <row r="7" spans="1:19" s="6" customFormat="1" ht="21" customHeight="1" x14ac:dyDescent="0.35">
      <c r="B7" s="8" t="s">
        <v>22</v>
      </c>
      <c r="C7" s="14">
        <v>185</v>
      </c>
      <c r="D7" s="14">
        <v>185</v>
      </c>
      <c r="E7" s="14">
        <v>185</v>
      </c>
      <c r="F7" s="14">
        <v>185</v>
      </c>
      <c r="G7" s="14">
        <v>185</v>
      </c>
      <c r="H7" s="14">
        <v>185</v>
      </c>
      <c r="I7" s="14">
        <v>185</v>
      </c>
      <c r="J7" s="14">
        <v>185</v>
      </c>
      <c r="K7" s="14">
        <v>185</v>
      </c>
      <c r="L7" s="14">
        <v>185</v>
      </c>
      <c r="M7" s="14">
        <v>185</v>
      </c>
      <c r="N7" s="14">
        <v>185</v>
      </c>
      <c r="O7" s="29">
        <f>SUM(tblEinkünfte6[[#This Row],[JAN]:[DEZ]])</f>
        <v>2220</v>
      </c>
      <c r="P7" s="8"/>
      <c r="Q7" s="29">
        <f>tblEinkünfte6[[#This Row],[SUMME JAHR BIS HEUTE]]/12</f>
        <v>185</v>
      </c>
    </row>
    <row r="8" spans="1:19" s="6" customFormat="1" ht="21" customHeight="1" x14ac:dyDescent="0.35">
      <c r="B8" s="8" t="s">
        <v>146</v>
      </c>
      <c r="C8" s="14">
        <v>100</v>
      </c>
      <c r="D8" s="14">
        <v>0</v>
      </c>
      <c r="E8" s="14">
        <v>0</v>
      </c>
      <c r="F8" s="14">
        <v>0</v>
      </c>
      <c r="G8" s="14">
        <v>0</v>
      </c>
      <c r="H8" s="14">
        <v>0</v>
      </c>
      <c r="I8" s="14">
        <v>100</v>
      </c>
      <c r="J8" s="14">
        <v>0</v>
      </c>
      <c r="K8" s="14">
        <v>0</v>
      </c>
      <c r="L8" s="14">
        <v>0</v>
      </c>
      <c r="M8" s="14">
        <v>0</v>
      </c>
      <c r="N8" s="14">
        <v>0</v>
      </c>
      <c r="O8" s="29">
        <f>SUM(tblEinkünfte6[[#This Row],[JAN]:[DEZ]])</f>
        <v>200</v>
      </c>
      <c r="P8" s="8"/>
      <c r="Q8" s="29">
        <f>tblEinkünfte6[[#This Row],[SUMME JAHR BIS HEUTE]]/12</f>
        <v>16.666666666666668</v>
      </c>
    </row>
    <row r="9" spans="1:19" s="7" customFormat="1" ht="21" customHeight="1" thickBot="1" x14ac:dyDescent="0.4">
      <c r="A9" s="5"/>
      <c r="B9" s="8" t="s">
        <v>11</v>
      </c>
      <c r="C9" s="14">
        <v>200</v>
      </c>
      <c r="D9" s="14">
        <v>200</v>
      </c>
      <c r="E9" s="14">
        <v>200</v>
      </c>
      <c r="F9" s="14">
        <v>200</v>
      </c>
      <c r="G9" s="14">
        <v>200</v>
      </c>
      <c r="H9" s="14">
        <v>200</v>
      </c>
      <c r="I9" s="14">
        <v>200</v>
      </c>
      <c r="J9" s="14">
        <v>200</v>
      </c>
      <c r="K9" s="14">
        <v>200</v>
      </c>
      <c r="L9" s="14">
        <v>200</v>
      </c>
      <c r="M9" s="14">
        <v>200</v>
      </c>
      <c r="N9" s="14">
        <v>200</v>
      </c>
      <c r="O9" s="29">
        <f>SUM(tblEinkünfte6[[#This Row],[JAN]:[DEZ]])</f>
        <v>2400</v>
      </c>
      <c r="P9" s="8"/>
      <c r="Q9" s="29">
        <f>tblEinkünfte6[[#This Row],[SUMME JAHR BIS HEUTE]]/12</f>
        <v>200</v>
      </c>
    </row>
    <row r="10" spans="1:19" ht="21" customHeight="1" x14ac:dyDescent="0.35">
      <c r="A10" s="1"/>
      <c r="B10" s="8" t="s">
        <v>17</v>
      </c>
      <c r="C10" s="15">
        <f>SUBTOTAL(109,tblEinkünfte6[JAN])</f>
        <v>3470</v>
      </c>
      <c r="D10" s="15">
        <f>SUBTOTAL(109,tblEinkünfte6[FEB])</f>
        <v>3370</v>
      </c>
      <c r="E10" s="15">
        <f>SUBTOTAL(109,tblEinkünfte6[MÄR])</f>
        <v>3370</v>
      </c>
      <c r="F10" s="15">
        <f>SUBTOTAL(109,tblEinkünfte6[APR])</f>
        <v>3370</v>
      </c>
      <c r="G10" s="15">
        <f>SUBTOTAL(109,tblEinkünfte6[MAI])</f>
        <v>3370</v>
      </c>
      <c r="H10" s="15">
        <f>SUBTOTAL(109,tblEinkünfte6[JUN])</f>
        <v>3370</v>
      </c>
      <c r="I10" s="15">
        <f>SUBTOTAL(109,tblEinkünfte6[JUL])</f>
        <v>3470</v>
      </c>
      <c r="J10" s="15">
        <f>SUBTOTAL(109,tblEinkünfte6[AUG])</f>
        <v>3370</v>
      </c>
      <c r="K10" s="15">
        <f>SUBTOTAL(109,tblEinkünfte6[SEP])</f>
        <v>3370</v>
      </c>
      <c r="L10" s="15">
        <f>SUBTOTAL(109,tblEinkünfte6[OKT])</f>
        <v>3370</v>
      </c>
      <c r="M10" s="15">
        <f>SUBTOTAL(109,tblEinkünfte6[NOV])</f>
        <v>3370</v>
      </c>
      <c r="N10" s="15">
        <f>SUBTOTAL(109,tblEinkünfte6[DEZ])</f>
        <v>3370</v>
      </c>
      <c r="O10" s="35">
        <f>SUBTOTAL(109,tblEinkünfte6[SUMME JAHR BIS HEUTE])</f>
        <v>40640</v>
      </c>
      <c r="P10" s="10"/>
      <c r="Q10" s="31">
        <f>SUM(Q5:Q9)</f>
        <v>3386.6666666666665</v>
      </c>
    </row>
    <row r="11" spans="1:19" ht="21" customHeight="1" thickBot="1" x14ac:dyDescent="0.4">
      <c r="A11" s="1"/>
      <c r="B11" s="116"/>
      <c r="C11" s="116"/>
      <c r="D11" s="116"/>
      <c r="E11" s="116"/>
      <c r="F11" s="116"/>
      <c r="G11" s="116"/>
      <c r="H11" s="116"/>
      <c r="I11" s="116"/>
      <c r="J11" s="116"/>
      <c r="K11" s="116"/>
      <c r="L11" s="116"/>
      <c r="M11" s="116"/>
      <c r="N11" s="116"/>
      <c r="O11" s="116"/>
      <c r="P11" s="116"/>
    </row>
    <row r="12" spans="1:19" ht="21" customHeight="1" x14ac:dyDescent="0.35">
      <c r="A12" s="1"/>
      <c r="B12" s="13" t="s">
        <v>23</v>
      </c>
      <c r="C12" s="12" t="s">
        <v>0</v>
      </c>
      <c r="D12" s="12" t="s">
        <v>1</v>
      </c>
      <c r="E12" s="12" t="s">
        <v>12</v>
      </c>
      <c r="F12" s="12" t="s">
        <v>2</v>
      </c>
      <c r="G12" s="12" t="s">
        <v>13</v>
      </c>
      <c r="H12" s="12" t="s">
        <v>3</v>
      </c>
      <c r="I12" s="12" t="s">
        <v>4</v>
      </c>
      <c r="J12" s="12" t="s">
        <v>5</v>
      </c>
      <c r="K12" s="12" t="s">
        <v>6</v>
      </c>
      <c r="L12" s="12" t="s">
        <v>14</v>
      </c>
      <c r="M12" s="12" t="s">
        <v>7</v>
      </c>
      <c r="N12" s="12" t="s">
        <v>15</v>
      </c>
      <c r="O12" s="28" t="s">
        <v>16</v>
      </c>
      <c r="P12" s="12" t="s">
        <v>8</v>
      </c>
      <c r="Q12" s="33" t="s">
        <v>39</v>
      </c>
    </row>
    <row r="13" spans="1:19" ht="21" customHeight="1" x14ac:dyDescent="0.35">
      <c r="A13" s="1"/>
      <c r="B13" s="24" t="s">
        <v>27</v>
      </c>
      <c r="C13" s="37"/>
      <c r="D13" s="37"/>
      <c r="E13" s="37"/>
      <c r="F13" s="37"/>
      <c r="G13" s="37"/>
      <c r="H13" s="37"/>
      <c r="I13" s="37"/>
      <c r="J13" s="37"/>
      <c r="K13" s="37"/>
      <c r="L13" s="37"/>
      <c r="M13" s="37"/>
      <c r="N13" s="37"/>
      <c r="O13" s="32"/>
      <c r="P13" s="12"/>
      <c r="Q13" s="29"/>
    </row>
    <row r="14" spans="1:19" ht="21" customHeight="1" x14ac:dyDescent="0.35">
      <c r="A14" s="1"/>
      <c r="B14" s="8" t="s">
        <v>24</v>
      </c>
      <c r="C14" s="14">
        <f>tblEinkünfte6[[#Totals],[JAN]]*10%</f>
        <v>347</v>
      </c>
      <c r="D14" s="14">
        <f>tblEinkünfte6[[#Totals],[FEB]]*10%</f>
        <v>337</v>
      </c>
      <c r="E14" s="14">
        <f>tblEinkünfte6[[#Totals],[MÄR]]*10%</f>
        <v>337</v>
      </c>
      <c r="F14" s="14">
        <f>tblEinkünfte6[[#Totals],[APR]]*10%</f>
        <v>337</v>
      </c>
      <c r="G14" s="14">
        <f>tblEinkünfte6[[#Totals],[MAI]]*10%</f>
        <v>337</v>
      </c>
      <c r="H14" s="14">
        <f>tblEinkünfte6[[#Totals],[JUN]]*10%</f>
        <v>337</v>
      </c>
      <c r="I14" s="14">
        <f>tblEinkünfte6[[#Totals],[JUL]]*10%</f>
        <v>347</v>
      </c>
      <c r="J14" s="14">
        <f>tblEinkünfte6[[#Totals],[AUG]]*10%</f>
        <v>337</v>
      </c>
      <c r="K14" s="14">
        <f>tblEinkünfte6[[#Totals],[SEP]]*10%</f>
        <v>337</v>
      </c>
      <c r="L14" s="14">
        <f>tblEinkünfte6[[#Totals],[OKT]]*10%</f>
        <v>337</v>
      </c>
      <c r="M14" s="14">
        <f>tblEinkünfte6[[#Totals],[NOV]]*10%</f>
        <v>337</v>
      </c>
      <c r="N14" s="14">
        <f>tblEinkünfte6[[#Totals],[DEZ]]*10%</f>
        <v>337</v>
      </c>
      <c r="O14" s="29">
        <f>SUM(tblAusgaben7[[#This Row],[JAN]:[DEZ]])</f>
        <v>4064</v>
      </c>
      <c r="P14" s="11"/>
      <c r="Q14" s="29">
        <f>tblAusgaben7[[#This Row],[SUMME JAHR BIS HEUTE]]/12</f>
        <v>338.66666666666669</v>
      </c>
    </row>
    <row r="15" spans="1:19" ht="21" customHeight="1" x14ac:dyDescent="0.35">
      <c r="A15" s="1"/>
      <c r="B15" s="24" t="s">
        <v>154</v>
      </c>
      <c r="C15" s="36"/>
      <c r="D15" s="36"/>
      <c r="E15" s="36"/>
      <c r="F15" s="36"/>
      <c r="G15" s="36"/>
      <c r="H15" s="36"/>
      <c r="I15" s="36"/>
      <c r="J15" s="36"/>
      <c r="K15" s="36"/>
      <c r="L15" s="36"/>
      <c r="M15" s="36"/>
      <c r="N15" s="36"/>
      <c r="O15" s="29"/>
      <c r="P15" s="11"/>
      <c r="Q15" s="29"/>
    </row>
    <row r="16" spans="1:19" ht="21" customHeight="1" x14ac:dyDescent="0.35">
      <c r="A16" s="1"/>
      <c r="B16" s="8" t="s">
        <v>206</v>
      </c>
      <c r="C16" s="14">
        <v>800</v>
      </c>
      <c r="D16" s="14">
        <v>800</v>
      </c>
      <c r="E16" s="14">
        <v>800</v>
      </c>
      <c r="F16" s="14">
        <v>800</v>
      </c>
      <c r="G16" s="14">
        <v>800</v>
      </c>
      <c r="H16" s="14">
        <v>800</v>
      </c>
      <c r="I16" s="14">
        <v>800</v>
      </c>
      <c r="J16" s="14">
        <v>800</v>
      </c>
      <c r="K16" s="14">
        <v>800</v>
      </c>
      <c r="L16" s="14">
        <v>800</v>
      </c>
      <c r="M16" s="14">
        <v>800</v>
      </c>
      <c r="N16" s="14">
        <v>800</v>
      </c>
      <c r="O16" s="29">
        <f>SUM(tblAusgaben7[[#This Row],[JAN]:[DEZ]])</f>
        <v>9600</v>
      </c>
      <c r="P16" s="11"/>
      <c r="Q16" s="29">
        <f>tblAusgaben7[[#This Row],[SUMME JAHR BIS HEUTE]]/12</f>
        <v>800</v>
      </c>
    </row>
    <row r="17" spans="1:17" ht="21" customHeight="1" x14ac:dyDescent="0.35">
      <c r="A17" s="1"/>
      <c r="B17" s="8" t="s">
        <v>207</v>
      </c>
      <c r="C17" s="14">
        <v>150</v>
      </c>
      <c r="D17" s="14">
        <v>150</v>
      </c>
      <c r="E17" s="14">
        <v>150</v>
      </c>
      <c r="F17" s="14">
        <v>150</v>
      </c>
      <c r="G17" s="14">
        <v>150</v>
      </c>
      <c r="H17" s="14">
        <v>150</v>
      </c>
      <c r="I17" s="14">
        <v>150</v>
      </c>
      <c r="J17" s="14">
        <v>150</v>
      </c>
      <c r="K17" s="14">
        <v>150</v>
      </c>
      <c r="L17" s="14">
        <v>150</v>
      </c>
      <c r="M17" s="14">
        <v>150</v>
      </c>
      <c r="N17" s="14">
        <v>150</v>
      </c>
      <c r="O17" s="29">
        <f>SUM(tblAusgaben7[[#This Row],[JAN]:[DEZ]])</f>
        <v>1800</v>
      </c>
      <c r="P17" s="11"/>
      <c r="Q17" s="29">
        <f>tblAusgaben7[[#This Row],[SUMME JAHR BIS HEUTE]]/12</f>
        <v>150</v>
      </c>
    </row>
    <row r="18" spans="1:17" ht="21" customHeight="1" x14ac:dyDescent="0.35">
      <c r="A18" s="1"/>
      <c r="B18" s="8" t="s">
        <v>208</v>
      </c>
      <c r="C18" s="14">
        <v>120</v>
      </c>
      <c r="D18" s="14">
        <v>120</v>
      </c>
      <c r="E18" s="14">
        <v>120</v>
      </c>
      <c r="F18" s="14">
        <v>120</v>
      </c>
      <c r="G18" s="14">
        <v>120</v>
      </c>
      <c r="H18" s="14">
        <v>120</v>
      </c>
      <c r="I18" s="14">
        <v>120</v>
      </c>
      <c r="J18" s="14">
        <v>120</v>
      </c>
      <c r="K18" s="14">
        <v>120</v>
      </c>
      <c r="L18" s="14">
        <v>120</v>
      </c>
      <c r="M18" s="14">
        <v>120</v>
      </c>
      <c r="N18" s="14">
        <v>120</v>
      </c>
      <c r="O18" s="29">
        <f>SUM(tblAusgaben7[[#This Row],[JAN]:[DEZ]])</f>
        <v>1440</v>
      </c>
      <c r="P18" s="11"/>
      <c r="Q18" s="29">
        <f>tblAusgaben7[[#This Row],[SUMME JAHR BIS HEUTE]]/12</f>
        <v>120</v>
      </c>
    </row>
    <row r="19" spans="1:17" ht="21" customHeight="1" x14ac:dyDescent="0.35">
      <c r="A19" s="1"/>
      <c r="B19" s="24" t="s">
        <v>29</v>
      </c>
      <c r="C19" s="36"/>
      <c r="D19" s="36"/>
      <c r="E19" s="36"/>
      <c r="F19" s="36"/>
      <c r="G19" s="36"/>
      <c r="H19" s="36"/>
      <c r="I19" s="36"/>
      <c r="J19" s="36"/>
      <c r="K19" s="36"/>
      <c r="L19" s="36"/>
      <c r="M19" s="36"/>
      <c r="N19" s="36"/>
      <c r="O19" s="29"/>
      <c r="P19" s="11"/>
      <c r="Q19" s="29"/>
    </row>
    <row r="20" spans="1:17" ht="21" customHeight="1" x14ac:dyDescent="0.35">
      <c r="A20" s="1"/>
      <c r="B20" s="8" t="s">
        <v>176</v>
      </c>
      <c r="C20" s="14">
        <v>100</v>
      </c>
      <c r="D20" s="14">
        <v>100</v>
      </c>
      <c r="E20" s="14">
        <v>100</v>
      </c>
      <c r="F20" s="14">
        <v>100</v>
      </c>
      <c r="G20" s="14">
        <v>100</v>
      </c>
      <c r="H20" s="14">
        <v>100</v>
      </c>
      <c r="I20" s="14">
        <v>100</v>
      </c>
      <c r="J20" s="14">
        <v>100</v>
      </c>
      <c r="K20" s="14">
        <v>100</v>
      </c>
      <c r="L20" s="14">
        <v>100</v>
      </c>
      <c r="M20" s="14">
        <v>100</v>
      </c>
      <c r="N20" s="14">
        <v>100</v>
      </c>
      <c r="O20" s="29">
        <f>SUM(tblAusgaben7[[#This Row],[JAN]:[DEZ]])</f>
        <v>1200</v>
      </c>
      <c r="P20" s="11"/>
      <c r="Q20" s="29">
        <f>tblAusgaben7[[#This Row],[SUMME JAHR BIS HEUTE]]/12</f>
        <v>100</v>
      </c>
    </row>
    <row r="21" spans="1:17" ht="21" customHeight="1" x14ac:dyDescent="0.35">
      <c r="A21" s="1"/>
      <c r="B21" s="8" t="s">
        <v>175</v>
      </c>
      <c r="C21" s="14">
        <v>100</v>
      </c>
      <c r="D21" s="14">
        <v>100</v>
      </c>
      <c r="E21" s="14">
        <v>100</v>
      </c>
      <c r="F21" s="14">
        <v>100</v>
      </c>
      <c r="G21" s="14">
        <v>100</v>
      </c>
      <c r="H21" s="14">
        <v>100</v>
      </c>
      <c r="I21" s="14">
        <v>100</v>
      </c>
      <c r="J21" s="14">
        <v>100</v>
      </c>
      <c r="K21" s="14">
        <v>100</v>
      </c>
      <c r="L21" s="14">
        <v>100</v>
      </c>
      <c r="M21" s="14">
        <v>100</v>
      </c>
      <c r="N21" s="14">
        <v>100</v>
      </c>
      <c r="O21" s="29">
        <f>SUM(tblAusgaben7[[#This Row],[JAN]:[DEZ]])</f>
        <v>1200</v>
      </c>
      <c r="P21" s="11"/>
      <c r="Q21" s="29">
        <f>tblAusgaben7[[#This Row],[SUMME JAHR BIS HEUTE]]/12</f>
        <v>100</v>
      </c>
    </row>
    <row r="22" spans="1:17" ht="21" customHeight="1" x14ac:dyDescent="0.35">
      <c r="A22" s="1"/>
      <c r="B22" s="24" t="s">
        <v>209</v>
      </c>
      <c r="C22" s="36"/>
      <c r="D22" s="36"/>
      <c r="E22" s="36"/>
      <c r="F22" s="36"/>
      <c r="G22" s="36"/>
      <c r="H22" s="36"/>
      <c r="I22" s="36"/>
      <c r="J22" s="36"/>
      <c r="K22" s="36"/>
      <c r="L22" s="36"/>
      <c r="M22" s="36"/>
      <c r="N22" s="36"/>
      <c r="O22" s="29"/>
      <c r="P22" s="11"/>
      <c r="Q22" s="29"/>
    </row>
    <row r="23" spans="1:17" ht="21" customHeight="1" x14ac:dyDescent="0.35">
      <c r="A23" s="1"/>
      <c r="B23" s="8" t="s">
        <v>191</v>
      </c>
      <c r="C23" s="14">
        <v>100</v>
      </c>
      <c r="D23" s="14">
        <v>100</v>
      </c>
      <c r="E23" s="14">
        <v>0</v>
      </c>
      <c r="F23" s="14">
        <v>100</v>
      </c>
      <c r="G23" s="14">
        <v>100</v>
      </c>
      <c r="H23" s="14">
        <v>0</v>
      </c>
      <c r="I23" s="14">
        <v>100</v>
      </c>
      <c r="J23" s="14">
        <v>0</v>
      </c>
      <c r="K23" s="14">
        <v>100</v>
      </c>
      <c r="L23" s="14">
        <v>100</v>
      </c>
      <c r="M23" s="14">
        <v>100</v>
      </c>
      <c r="N23" s="14">
        <v>100</v>
      </c>
      <c r="O23" s="29">
        <f>SUM(tblAusgaben7[[#This Row],[JAN]:[DEZ]])</f>
        <v>900</v>
      </c>
      <c r="P23" s="11"/>
      <c r="Q23" s="29">
        <f>tblAusgaben7[[#This Row],[SUMME JAHR BIS HEUTE]]/12</f>
        <v>75</v>
      </c>
    </row>
    <row r="24" spans="1:17" ht="21" customHeight="1" x14ac:dyDescent="0.35">
      <c r="A24" s="1"/>
      <c r="B24" s="8" t="s">
        <v>192</v>
      </c>
      <c r="C24" s="14">
        <v>100</v>
      </c>
      <c r="D24" s="14">
        <v>100</v>
      </c>
      <c r="E24" s="14">
        <v>100</v>
      </c>
      <c r="F24" s="14">
        <v>100</v>
      </c>
      <c r="G24" s="14">
        <v>100</v>
      </c>
      <c r="H24" s="14">
        <v>100</v>
      </c>
      <c r="I24" s="14">
        <v>100</v>
      </c>
      <c r="J24" s="14">
        <v>100</v>
      </c>
      <c r="K24" s="14">
        <v>100</v>
      </c>
      <c r="L24" s="14">
        <v>100</v>
      </c>
      <c r="M24" s="14">
        <v>100</v>
      </c>
      <c r="N24" s="14">
        <v>100</v>
      </c>
      <c r="O24" s="29">
        <f>SUM(tblAusgaben7[[#This Row],[JAN]:[DEZ]])</f>
        <v>1200</v>
      </c>
      <c r="P24" s="11"/>
      <c r="Q24" s="29">
        <f>tblAusgaben7[[#This Row],[SUMME JAHR BIS HEUTE]]/12</f>
        <v>100</v>
      </c>
    </row>
    <row r="25" spans="1:17" ht="21" customHeight="1" thickBot="1" x14ac:dyDescent="0.4">
      <c r="A25" s="1"/>
      <c r="B25" s="8" t="s">
        <v>193</v>
      </c>
      <c r="C25" s="14">
        <v>100</v>
      </c>
      <c r="D25" s="14">
        <v>100</v>
      </c>
      <c r="E25" s="14">
        <v>100</v>
      </c>
      <c r="F25" s="14">
        <v>100</v>
      </c>
      <c r="G25" s="14">
        <v>100</v>
      </c>
      <c r="H25" s="14">
        <v>100</v>
      </c>
      <c r="I25" s="14">
        <v>100</v>
      </c>
      <c r="J25" s="14">
        <v>100</v>
      </c>
      <c r="K25" s="14">
        <v>100</v>
      </c>
      <c r="L25" s="14">
        <v>100</v>
      </c>
      <c r="M25" s="14">
        <v>100</v>
      </c>
      <c r="N25" s="14">
        <v>100</v>
      </c>
      <c r="O25" s="29">
        <f>SUM(tblAusgaben7[[#This Row],[JAN]:[DEZ]])</f>
        <v>1200</v>
      </c>
      <c r="P25" s="11"/>
      <c r="Q25" s="29">
        <f>tblAusgaben7[[#This Row],[SUMME JAHR BIS HEUTE]]/12</f>
        <v>100</v>
      </c>
    </row>
    <row r="26" spans="1:17" ht="21" customHeight="1" x14ac:dyDescent="0.35">
      <c r="A26" s="1"/>
      <c r="B26" s="8" t="s">
        <v>19</v>
      </c>
      <c r="C26" s="15">
        <f>SUBTOTAL(109,tblAusgaben7[JAN])</f>
        <v>1917</v>
      </c>
      <c r="D26" s="15">
        <f>SUBTOTAL(109,tblAusgaben7[FEB])</f>
        <v>1907</v>
      </c>
      <c r="E26" s="15">
        <f>SUBTOTAL(109,tblAusgaben7[MÄR])</f>
        <v>1807</v>
      </c>
      <c r="F26" s="15">
        <f>SUBTOTAL(109,tblAusgaben7[APR])</f>
        <v>1907</v>
      </c>
      <c r="G26" s="15">
        <f>SUBTOTAL(109,tblAusgaben7[MAI])</f>
        <v>1907</v>
      </c>
      <c r="H26" s="15">
        <f>SUBTOTAL(109,tblAusgaben7[JUN])</f>
        <v>1807</v>
      </c>
      <c r="I26" s="15">
        <f>SUBTOTAL(109,tblAusgaben7[JUL])</f>
        <v>1917</v>
      </c>
      <c r="J26" s="15">
        <f>SUBTOTAL(109,tblAusgaben7[AUG])</f>
        <v>1807</v>
      </c>
      <c r="K26" s="15">
        <f>SUBTOTAL(109,tblAusgaben7[SEP])</f>
        <v>1907</v>
      </c>
      <c r="L26" s="15">
        <f>SUBTOTAL(109,tblAusgaben7[OKT])</f>
        <v>1907</v>
      </c>
      <c r="M26" s="15">
        <f>SUBTOTAL(109,tblAusgaben7[NOV])</f>
        <v>1907</v>
      </c>
      <c r="N26" s="15">
        <f>SUBTOTAL(109,tblAusgaben7[DEZ])</f>
        <v>1907</v>
      </c>
      <c r="O26" s="35">
        <f>SUBTOTAL(109,tblAusgaben7[SUMME JAHR BIS HEUTE])</f>
        <v>22604</v>
      </c>
      <c r="P26" s="10"/>
      <c r="Q26" s="34">
        <f>SUM(Q13:Q25)</f>
        <v>1883.6666666666667</v>
      </c>
    </row>
    <row r="27" spans="1:17" ht="20.45" customHeight="1" thickBot="1" x14ac:dyDescent="0.4"/>
    <row r="28" spans="1:17" ht="21" customHeight="1" x14ac:dyDescent="0.35">
      <c r="A28" s="1"/>
      <c r="B28" s="13" t="s">
        <v>32</v>
      </c>
      <c r="C28" s="12" t="s">
        <v>0</v>
      </c>
      <c r="D28" s="12" t="s">
        <v>1</v>
      </c>
      <c r="E28" s="12" t="s">
        <v>12</v>
      </c>
      <c r="F28" s="12" t="s">
        <v>2</v>
      </c>
      <c r="G28" s="12" t="s">
        <v>13</v>
      </c>
      <c r="H28" s="12" t="s">
        <v>3</v>
      </c>
      <c r="I28" s="12" t="s">
        <v>4</v>
      </c>
      <c r="J28" s="12" t="s">
        <v>5</v>
      </c>
      <c r="K28" s="12" t="s">
        <v>6</v>
      </c>
      <c r="L28" s="12" t="s">
        <v>14</v>
      </c>
      <c r="M28" s="12" t="s">
        <v>7</v>
      </c>
      <c r="N28" s="12" t="s">
        <v>15</v>
      </c>
      <c r="O28" s="28" t="s">
        <v>16</v>
      </c>
      <c r="P28" s="12" t="s">
        <v>8</v>
      </c>
      <c r="Q28" s="33" t="s">
        <v>39</v>
      </c>
    </row>
    <row r="29" spans="1:17" ht="21" customHeight="1" x14ac:dyDescent="0.35">
      <c r="A29" s="1"/>
      <c r="B29" s="22" t="s">
        <v>18</v>
      </c>
      <c r="C29" s="38"/>
      <c r="D29" s="38"/>
      <c r="E29" s="38"/>
      <c r="F29" s="38"/>
      <c r="G29" s="38"/>
      <c r="H29" s="38"/>
      <c r="I29" s="38"/>
      <c r="J29" s="38"/>
      <c r="K29" s="38"/>
      <c r="L29" s="38"/>
      <c r="M29" s="38"/>
      <c r="N29" s="38"/>
      <c r="O29" s="29"/>
      <c r="P29" s="11"/>
      <c r="Q29" s="29"/>
    </row>
    <row r="30" spans="1:17" ht="21" customHeight="1" x14ac:dyDescent="0.35">
      <c r="A30" s="1"/>
      <c r="B30" s="23" t="s">
        <v>157</v>
      </c>
      <c r="C30" s="14">
        <v>0</v>
      </c>
      <c r="D30" s="14">
        <v>0</v>
      </c>
      <c r="E30" s="14">
        <v>0</v>
      </c>
      <c r="F30" s="14">
        <v>0</v>
      </c>
      <c r="G30" s="14">
        <v>0</v>
      </c>
      <c r="H30" s="14">
        <v>0</v>
      </c>
      <c r="I30" s="14">
        <v>0</v>
      </c>
      <c r="J30" s="14">
        <v>0</v>
      </c>
      <c r="K30" s="14">
        <v>0</v>
      </c>
      <c r="L30" s="14">
        <v>0</v>
      </c>
      <c r="M30" s="14">
        <v>0</v>
      </c>
      <c r="N30" s="14">
        <v>0</v>
      </c>
      <c r="O30" s="29">
        <f>SUM(tblAusgaben48[[#This Row],[JAN]:[DEZ]])</f>
        <v>0</v>
      </c>
      <c r="P30" s="11"/>
      <c r="Q30" s="29">
        <f>tblAusgaben48[[#This Row],[SUMME JAHR BIS HEUTE]]/12</f>
        <v>0</v>
      </c>
    </row>
    <row r="31" spans="1:17" ht="21" customHeight="1" x14ac:dyDescent="0.35">
      <c r="A31" s="1"/>
      <c r="B31" s="23" t="s">
        <v>158</v>
      </c>
      <c r="C31" s="14">
        <v>0</v>
      </c>
      <c r="D31" s="14">
        <v>0</v>
      </c>
      <c r="E31" s="14">
        <v>0</v>
      </c>
      <c r="F31" s="14">
        <v>0</v>
      </c>
      <c r="G31" s="14">
        <v>0</v>
      </c>
      <c r="H31" s="14">
        <v>0</v>
      </c>
      <c r="I31" s="14">
        <v>0</v>
      </c>
      <c r="J31" s="14">
        <v>0</v>
      </c>
      <c r="K31" s="14">
        <v>0</v>
      </c>
      <c r="L31" s="14">
        <v>0</v>
      </c>
      <c r="M31" s="14">
        <v>0</v>
      </c>
      <c r="N31" s="14">
        <v>0</v>
      </c>
      <c r="O31" s="29">
        <f>SUM(tblAusgaben48[[#This Row],[JAN]:[DEZ]])</f>
        <v>0</v>
      </c>
      <c r="P31" s="11"/>
      <c r="Q31" s="29">
        <f>tblAusgaben48[[#This Row],[SUMME JAHR BIS HEUTE]]/12</f>
        <v>0</v>
      </c>
    </row>
    <row r="32" spans="1:17" ht="21" customHeight="1" x14ac:dyDescent="0.35">
      <c r="A32" s="1"/>
      <c r="B32" s="23" t="s">
        <v>159</v>
      </c>
      <c r="C32" s="14">
        <v>0</v>
      </c>
      <c r="D32" s="14">
        <v>0</v>
      </c>
      <c r="E32" s="14">
        <v>0</v>
      </c>
      <c r="F32" s="14">
        <v>0</v>
      </c>
      <c r="G32" s="14">
        <v>0</v>
      </c>
      <c r="H32" s="14">
        <v>0</v>
      </c>
      <c r="I32" s="14">
        <v>0</v>
      </c>
      <c r="J32" s="14">
        <v>0</v>
      </c>
      <c r="K32" s="14">
        <v>0</v>
      </c>
      <c r="L32" s="14">
        <v>0</v>
      </c>
      <c r="M32" s="14">
        <v>0</v>
      </c>
      <c r="N32" s="14">
        <v>0</v>
      </c>
      <c r="O32" s="29">
        <f>SUM(tblAusgaben48[[#This Row],[JAN]:[DEZ]])</f>
        <v>0</v>
      </c>
      <c r="P32" s="11"/>
      <c r="Q32" s="29">
        <f>tblAusgaben48[[#This Row],[SUMME JAHR BIS HEUTE]]/12</f>
        <v>0</v>
      </c>
    </row>
    <row r="33" spans="1:17" ht="21" customHeight="1" x14ac:dyDescent="0.35">
      <c r="A33" s="1"/>
      <c r="B33" s="23" t="s">
        <v>160</v>
      </c>
      <c r="C33" s="14">
        <v>0</v>
      </c>
      <c r="D33" s="14">
        <v>0</v>
      </c>
      <c r="E33" s="14">
        <v>0</v>
      </c>
      <c r="F33" s="14">
        <v>0</v>
      </c>
      <c r="G33" s="14">
        <v>0</v>
      </c>
      <c r="H33" s="14">
        <v>0</v>
      </c>
      <c r="I33" s="14">
        <v>0</v>
      </c>
      <c r="J33" s="14">
        <v>0</v>
      </c>
      <c r="K33" s="14">
        <v>0</v>
      </c>
      <c r="L33" s="14">
        <v>0</v>
      </c>
      <c r="M33" s="14">
        <v>0</v>
      </c>
      <c r="N33" s="14">
        <v>0</v>
      </c>
      <c r="O33" s="29">
        <f>SUM(tblAusgaben48[[#This Row],[JAN]:[DEZ]])</f>
        <v>0</v>
      </c>
      <c r="P33" s="11"/>
      <c r="Q33" s="29">
        <f>tblAusgaben48[[#This Row],[SUMME JAHR BIS HEUTE]]/12</f>
        <v>0</v>
      </c>
    </row>
    <row r="34" spans="1:17" ht="21" customHeight="1" x14ac:dyDescent="0.35">
      <c r="A34" s="1"/>
      <c r="B34" s="23" t="s">
        <v>161</v>
      </c>
      <c r="C34" s="14">
        <v>0</v>
      </c>
      <c r="D34" s="14">
        <v>0</v>
      </c>
      <c r="E34" s="14">
        <v>0</v>
      </c>
      <c r="F34" s="14">
        <v>0</v>
      </c>
      <c r="G34" s="14">
        <v>0</v>
      </c>
      <c r="H34" s="14">
        <v>0</v>
      </c>
      <c r="I34" s="14">
        <v>0</v>
      </c>
      <c r="J34" s="14">
        <v>0</v>
      </c>
      <c r="K34" s="14">
        <v>0</v>
      </c>
      <c r="L34" s="14">
        <v>0</v>
      </c>
      <c r="M34" s="14">
        <v>0</v>
      </c>
      <c r="N34" s="14">
        <v>0</v>
      </c>
      <c r="O34" s="29">
        <f>SUM(tblAusgaben48[[#This Row],[JAN]:[DEZ]])</f>
        <v>0</v>
      </c>
      <c r="P34" s="11"/>
      <c r="Q34" s="29">
        <f>tblAusgaben48[[#This Row],[SUMME JAHR BIS HEUTE]]/12</f>
        <v>0</v>
      </c>
    </row>
    <row r="35" spans="1:17" ht="21" customHeight="1" x14ac:dyDescent="0.35">
      <c r="A35" s="1"/>
      <c r="B35" s="22" t="s">
        <v>162</v>
      </c>
      <c r="C35" s="38"/>
      <c r="D35" s="38"/>
      <c r="E35" s="38"/>
      <c r="F35" s="38"/>
      <c r="G35" s="38"/>
      <c r="H35" s="38"/>
      <c r="I35" s="38"/>
      <c r="J35" s="38"/>
      <c r="K35" s="38"/>
      <c r="L35" s="38"/>
      <c r="M35" s="38"/>
      <c r="N35" s="38"/>
      <c r="O35" s="29"/>
      <c r="P35" s="11"/>
      <c r="Q35" s="29"/>
    </row>
    <row r="36" spans="1:17" ht="21" customHeight="1" x14ac:dyDescent="0.35">
      <c r="A36" s="1"/>
      <c r="B36" s="23" t="s">
        <v>163</v>
      </c>
      <c r="C36" s="14">
        <v>0</v>
      </c>
      <c r="D36" s="14">
        <v>0</v>
      </c>
      <c r="E36" s="14">
        <v>0</v>
      </c>
      <c r="F36" s="14">
        <v>0</v>
      </c>
      <c r="G36" s="14">
        <v>0</v>
      </c>
      <c r="H36" s="14">
        <v>0</v>
      </c>
      <c r="I36" s="14">
        <v>0</v>
      </c>
      <c r="J36" s="14">
        <v>0</v>
      </c>
      <c r="K36" s="14">
        <v>0</v>
      </c>
      <c r="L36" s="14">
        <v>0</v>
      </c>
      <c r="M36" s="14">
        <v>0</v>
      </c>
      <c r="N36" s="14">
        <v>0</v>
      </c>
      <c r="O36" s="29">
        <f>SUM(tblAusgaben48[[#This Row],[JAN]:[DEZ]])</f>
        <v>0</v>
      </c>
      <c r="P36" s="11"/>
      <c r="Q36" s="29">
        <f>tblAusgaben48[[#This Row],[SUMME JAHR BIS HEUTE]]/12</f>
        <v>0</v>
      </c>
    </row>
    <row r="37" spans="1:17" ht="21" customHeight="1" x14ac:dyDescent="0.35">
      <c r="A37" s="1"/>
      <c r="B37" s="23" t="s">
        <v>164</v>
      </c>
      <c r="C37" s="14">
        <v>0</v>
      </c>
      <c r="D37" s="14">
        <v>0</v>
      </c>
      <c r="E37" s="14">
        <v>0</v>
      </c>
      <c r="F37" s="14">
        <v>0</v>
      </c>
      <c r="G37" s="14">
        <v>0</v>
      </c>
      <c r="H37" s="14">
        <v>0</v>
      </c>
      <c r="I37" s="14">
        <v>0</v>
      </c>
      <c r="J37" s="14">
        <v>0</v>
      </c>
      <c r="K37" s="14">
        <v>0</v>
      </c>
      <c r="L37" s="14">
        <v>0</v>
      </c>
      <c r="M37" s="14">
        <v>0</v>
      </c>
      <c r="N37" s="14">
        <v>0</v>
      </c>
      <c r="O37" s="29">
        <f>SUM(tblAusgaben48[[#This Row],[JAN]:[DEZ]])</f>
        <v>0</v>
      </c>
      <c r="P37" s="11"/>
      <c r="Q37" s="29">
        <f>tblAusgaben48[[#This Row],[SUMME JAHR BIS HEUTE]]/12</f>
        <v>0</v>
      </c>
    </row>
    <row r="38" spans="1:17" ht="21" customHeight="1" x14ac:dyDescent="0.35">
      <c r="A38" s="1"/>
      <c r="B38" s="23" t="s">
        <v>165</v>
      </c>
      <c r="C38" s="14">
        <v>0</v>
      </c>
      <c r="D38" s="14">
        <v>0</v>
      </c>
      <c r="E38" s="14">
        <v>0</v>
      </c>
      <c r="F38" s="14">
        <v>0</v>
      </c>
      <c r="G38" s="14">
        <v>0</v>
      </c>
      <c r="H38" s="14">
        <v>0</v>
      </c>
      <c r="I38" s="14">
        <v>0</v>
      </c>
      <c r="J38" s="14">
        <v>0</v>
      </c>
      <c r="K38" s="14">
        <v>0</v>
      </c>
      <c r="L38" s="14">
        <v>0</v>
      </c>
      <c r="M38" s="14">
        <v>0</v>
      </c>
      <c r="N38" s="14">
        <v>0</v>
      </c>
      <c r="O38" s="29">
        <f>SUM(tblAusgaben48[[#This Row],[JAN]:[DEZ]])</f>
        <v>0</v>
      </c>
      <c r="P38" s="11"/>
      <c r="Q38" s="29">
        <f>tblAusgaben48[[#This Row],[SUMME JAHR BIS HEUTE]]/12</f>
        <v>0</v>
      </c>
    </row>
    <row r="39" spans="1:17" ht="21" customHeight="1" x14ac:dyDescent="0.35">
      <c r="A39" s="1"/>
      <c r="B39" s="23" t="s">
        <v>166</v>
      </c>
      <c r="C39" s="14">
        <v>0</v>
      </c>
      <c r="D39" s="14">
        <v>0</v>
      </c>
      <c r="E39" s="14">
        <v>0</v>
      </c>
      <c r="F39" s="14">
        <v>0</v>
      </c>
      <c r="G39" s="14">
        <v>0</v>
      </c>
      <c r="H39" s="14">
        <v>0</v>
      </c>
      <c r="I39" s="14">
        <v>0</v>
      </c>
      <c r="J39" s="14">
        <v>0</v>
      </c>
      <c r="K39" s="14">
        <v>0</v>
      </c>
      <c r="L39" s="14">
        <v>0</v>
      </c>
      <c r="M39" s="14">
        <v>0</v>
      </c>
      <c r="N39" s="14">
        <v>0</v>
      </c>
      <c r="O39" s="29">
        <f>SUM(tblAusgaben48[[#This Row],[JAN]:[DEZ]])</f>
        <v>0</v>
      </c>
      <c r="P39" s="11"/>
      <c r="Q39" s="29">
        <f>tblAusgaben48[[#This Row],[SUMME JAHR BIS HEUTE]]/12</f>
        <v>0</v>
      </c>
    </row>
    <row r="40" spans="1:17" ht="21" customHeight="1" x14ac:dyDescent="0.35">
      <c r="A40" s="1"/>
      <c r="B40" s="23" t="s">
        <v>167</v>
      </c>
      <c r="C40" s="14">
        <v>0</v>
      </c>
      <c r="D40" s="14">
        <v>0</v>
      </c>
      <c r="E40" s="14">
        <v>0</v>
      </c>
      <c r="F40" s="14">
        <v>0</v>
      </c>
      <c r="G40" s="14">
        <v>0</v>
      </c>
      <c r="H40" s="14">
        <v>0</v>
      </c>
      <c r="I40" s="14">
        <v>0</v>
      </c>
      <c r="J40" s="14">
        <v>0</v>
      </c>
      <c r="K40" s="14">
        <v>0</v>
      </c>
      <c r="L40" s="14">
        <v>0</v>
      </c>
      <c r="M40" s="14">
        <v>0</v>
      </c>
      <c r="N40" s="14">
        <v>0</v>
      </c>
      <c r="O40" s="29">
        <f>SUM(tblAusgaben48[[#This Row],[JAN]:[DEZ]])</f>
        <v>0</v>
      </c>
      <c r="P40" s="11"/>
      <c r="Q40" s="29">
        <f>tblAusgaben48[[#This Row],[SUMME JAHR BIS HEUTE]]/12</f>
        <v>0</v>
      </c>
    </row>
    <row r="41" spans="1:17" ht="21" customHeight="1" x14ac:dyDescent="0.35">
      <c r="A41" s="1"/>
      <c r="B41" s="22" t="s">
        <v>168</v>
      </c>
      <c r="C41" s="38"/>
      <c r="D41" s="38"/>
      <c r="E41" s="38"/>
      <c r="F41" s="38"/>
      <c r="G41" s="38"/>
      <c r="H41" s="38"/>
      <c r="I41" s="38"/>
      <c r="J41" s="38"/>
      <c r="K41" s="38"/>
      <c r="L41" s="38"/>
      <c r="M41" s="38"/>
      <c r="N41" s="38"/>
      <c r="O41" s="29"/>
      <c r="P41" s="11"/>
      <c r="Q41" s="29"/>
    </row>
    <row r="42" spans="1:17" ht="21" customHeight="1" x14ac:dyDescent="0.35">
      <c r="A42" s="1"/>
      <c r="B42" s="23" t="s">
        <v>169</v>
      </c>
      <c r="C42" s="14">
        <v>0</v>
      </c>
      <c r="D42" s="14">
        <v>0</v>
      </c>
      <c r="E42" s="14">
        <v>0</v>
      </c>
      <c r="F42" s="14">
        <v>0</v>
      </c>
      <c r="G42" s="14">
        <v>0</v>
      </c>
      <c r="H42" s="14">
        <v>0</v>
      </c>
      <c r="I42" s="14">
        <v>0</v>
      </c>
      <c r="J42" s="14">
        <v>0</v>
      </c>
      <c r="K42" s="14">
        <v>0</v>
      </c>
      <c r="L42" s="14">
        <v>0</v>
      </c>
      <c r="M42" s="14">
        <v>0</v>
      </c>
      <c r="N42" s="14">
        <v>0</v>
      </c>
      <c r="O42" s="29">
        <f>SUM(tblAusgaben48[[#This Row],[JAN]:[DEZ]])</f>
        <v>0</v>
      </c>
      <c r="P42" s="11"/>
      <c r="Q42" s="29">
        <f>tblAusgaben48[[#This Row],[SUMME JAHR BIS HEUTE]]/12</f>
        <v>0</v>
      </c>
    </row>
    <row r="43" spans="1:17" ht="21" customHeight="1" x14ac:dyDescent="0.35">
      <c r="A43" s="1"/>
      <c r="B43" s="23" t="s">
        <v>170</v>
      </c>
      <c r="C43" s="14">
        <v>0</v>
      </c>
      <c r="D43" s="14">
        <v>0</v>
      </c>
      <c r="E43" s="14">
        <v>0</v>
      </c>
      <c r="F43" s="14">
        <v>0</v>
      </c>
      <c r="G43" s="14">
        <v>0</v>
      </c>
      <c r="H43" s="14">
        <v>0</v>
      </c>
      <c r="I43" s="14">
        <v>0</v>
      </c>
      <c r="J43" s="14">
        <v>0</v>
      </c>
      <c r="K43" s="14">
        <v>0</v>
      </c>
      <c r="L43" s="14">
        <v>0</v>
      </c>
      <c r="M43" s="14">
        <v>0</v>
      </c>
      <c r="N43" s="14">
        <v>0</v>
      </c>
      <c r="O43" s="29">
        <f>SUM(tblAusgaben48[[#This Row],[JAN]:[DEZ]])</f>
        <v>0</v>
      </c>
      <c r="P43" s="11"/>
      <c r="Q43" s="29">
        <f>tblAusgaben48[[#This Row],[SUMME JAHR BIS HEUTE]]/12</f>
        <v>0</v>
      </c>
    </row>
    <row r="44" spans="1:17" ht="21" customHeight="1" x14ac:dyDescent="0.35">
      <c r="A44" s="1"/>
      <c r="B44" s="23" t="s">
        <v>171</v>
      </c>
      <c r="C44" s="14">
        <v>0</v>
      </c>
      <c r="D44" s="14">
        <v>0</v>
      </c>
      <c r="E44" s="14">
        <v>0</v>
      </c>
      <c r="F44" s="14">
        <v>0</v>
      </c>
      <c r="G44" s="14">
        <v>0</v>
      </c>
      <c r="H44" s="14">
        <v>0</v>
      </c>
      <c r="I44" s="14">
        <v>0</v>
      </c>
      <c r="J44" s="14">
        <v>0</v>
      </c>
      <c r="K44" s="14">
        <v>0</v>
      </c>
      <c r="L44" s="14">
        <v>0</v>
      </c>
      <c r="M44" s="14">
        <v>0</v>
      </c>
      <c r="N44" s="14">
        <v>0</v>
      </c>
      <c r="O44" s="29">
        <f>SUM(tblAusgaben48[[#This Row],[JAN]:[DEZ]])</f>
        <v>0</v>
      </c>
      <c r="P44" s="11"/>
      <c r="Q44" s="29">
        <f>tblAusgaben48[[#This Row],[SUMME JAHR BIS HEUTE]]/12</f>
        <v>0</v>
      </c>
    </row>
    <row r="45" spans="1:17" ht="21" customHeight="1" x14ac:dyDescent="0.35">
      <c r="A45" s="1"/>
      <c r="B45" s="23" t="s">
        <v>172</v>
      </c>
      <c r="C45" s="14">
        <v>0</v>
      </c>
      <c r="D45" s="14">
        <v>0</v>
      </c>
      <c r="E45" s="14">
        <v>0</v>
      </c>
      <c r="F45" s="14">
        <v>0</v>
      </c>
      <c r="G45" s="14">
        <v>0</v>
      </c>
      <c r="H45" s="14">
        <v>0</v>
      </c>
      <c r="I45" s="14">
        <v>0</v>
      </c>
      <c r="J45" s="14">
        <v>0</v>
      </c>
      <c r="K45" s="14">
        <v>0</v>
      </c>
      <c r="L45" s="14">
        <v>0</v>
      </c>
      <c r="M45" s="14">
        <v>0</v>
      </c>
      <c r="N45" s="14">
        <v>0</v>
      </c>
      <c r="O45" s="29">
        <f>SUM(tblAusgaben48[[#This Row],[JAN]:[DEZ]])</f>
        <v>0</v>
      </c>
      <c r="P45" s="11"/>
      <c r="Q45" s="29">
        <f>tblAusgaben48[[#This Row],[SUMME JAHR BIS HEUTE]]/12</f>
        <v>0</v>
      </c>
    </row>
    <row r="46" spans="1:17" ht="21" customHeight="1" x14ac:dyDescent="0.35">
      <c r="A46" s="1"/>
      <c r="B46" s="22" t="s">
        <v>173</v>
      </c>
      <c r="C46" s="38"/>
      <c r="D46" s="38"/>
      <c r="E46" s="38"/>
      <c r="F46" s="38"/>
      <c r="G46" s="38"/>
      <c r="H46" s="38"/>
      <c r="I46" s="38"/>
      <c r="J46" s="38"/>
      <c r="K46" s="38"/>
      <c r="L46" s="38"/>
      <c r="M46" s="38"/>
      <c r="N46" s="38"/>
      <c r="O46" s="29"/>
      <c r="P46" s="11"/>
      <c r="Q46" s="29"/>
    </row>
    <row r="47" spans="1:17" ht="21" customHeight="1" x14ac:dyDescent="0.35">
      <c r="A47" s="1"/>
      <c r="B47" s="23" t="s">
        <v>174</v>
      </c>
      <c r="C47" s="14">
        <v>0</v>
      </c>
      <c r="D47" s="14">
        <v>0</v>
      </c>
      <c r="E47" s="14">
        <v>0</v>
      </c>
      <c r="F47" s="14">
        <v>0</v>
      </c>
      <c r="G47" s="14">
        <v>0</v>
      </c>
      <c r="H47" s="14">
        <v>0</v>
      </c>
      <c r="I47" s="14">
        <v>0</v>
      </c>
      <c r="J47" s="14">
        <v>0</v>
      </c>
      <c r="K47" s="14">
        <v>0</v>
      </c>
      <c r="L47" s="14">
        <v>0</v>
      </c>
      <c r="M47" s="14">
        <v>0</v>
      </c>
      <c r="N47" s="14">
        <v>0</v>
      </c>
      <c r="O47" s="29">
        <f>SUM(tblAusgaben48[[#This Row],[JAN]:[DEZ]])</f>
        <v>0</v>
      </c>
      <c r="P47" s="11"/>
      <c r="Q47" s="29">
        <f>tblAusgaben48[[#This Row],[SUMME JAHR BIS HEUTE]]/12</f>
        <v>0</v>
      </c>
    </row>
    <row r="48" spans="1:17" ht="21" customHeight="1" x14ac:dyDescent="0.35">
      <c r="A48" s="1"/>
      <c r="B48" s="23" t="s">
        <v>33</v>
      </c>
      <c r="C48" s="14">
        <v>0</v>
      </c>
      <c r="D48" s="14">
        <v>0</v>
      </c>
      <c r="E48" s="14">
        <v>0</v>
      </c>
      <c r="F48" s="14">
        <v>0</v>
      </c>
      <c r="G48" s="14">
        <v>0</v>
      </c>
      <c r="H48" s="14">
        <v>0</v>
      </c>
      <c r="I48" s="14">
        <v>0</v>
      </c>
      <c r="J48" s="14">
        <v>0</v>
      </c>
      <c r="K48" s="14">
        <v>0</v>
      </c>
      <c r="L48" s="14">
        <v>0</v>
      </c>
      <c r="M48" s="14">
        <v>0</v>
      </c>
      <c r="N48" s="14">
        <v>0</v>
      </c>
      <c r="O48" s="29">
        <f>SUM(tblAusgaben48[[#This Row],[JAN]:[DEZ]])</f>
        <v>0</v>
      </c>
      <c r="P48" s="11"/>
      <c r="Q48" s="29">
        <f>tblAusgaben48[[#This Row],[SUMME JAHR BIS HEUTE]]/12</f>
        <v>0</v>
      </c>
    </row>
    <row r="49" spans="1:17" ht="21" customHeight="1" x14ac:dyDescent="0.35">
      <c r="A49" s="1"/>
      <c r="B49" s="22" t="s">
        <v>177</v>
      </c>
      <c r="C49" s="38"/>
      <c r="D49" s="38"/>
      <c r="E49" s="38"/>
      <c r="F49" s="38"/>
      <c r="G49" s="38"/>
      <c r="H49" s="38"/>
      <c r="I49" s="38"/>
      <c r="J49" s="38"/>
      <c r="K49" s="38"/>
      <c r="L49" s="38"/>
      <c r="M49" s="38"/>
      <c r="N49" s="38"/>
      <c r="O49" s="29"/>
      <c r="P49" s="11"/>
      <c r="Q49" s="29"/>
    </row>
    <row r="50" spans="1:17" ht="21" customHeight="1" x14ac:dyDescent="0.35">
      <c r="A50" s="1"/>
      <c r="B50" s="23" t="s">
        <v>28</v>
      </c>
      <c r="C50" s="14">
        <v>0</v>
      </c>
      <c r="D50" s="14">
        <v>0</v>
      </c>
      <c r="E50" s="14">
        <v>0</v>
      </c>
      <c r="F50" s="14">
        <v>0</v>
      </c>
      <c r="G50" s="14">
        <v>0</v>
      </c>
      <c r="H50" s="14">
        <v>0</v>
      </c>
      <c r="I50" s="14">
        <v>0</v>
      </c>
      <c r="J50" s="14">
        <v>0</v>
      </c>
      <c r="K50" s="14">
        <v>0</v>
      </c>
      <c r="L50" s="14">
        <v>0</v>
      </c>
      <c r="M50" s="14">
        <v>0</v>
      </c>
      <c r="N50" s="14">
        <v>0</v>
      </c>
      <c r="O50" s="29">
        <f>SUM(tblAusgaben48[[#This Row],[JAN]:[DEZ]])</f>
        <v>0</v>
      </c>
      <c r="P50" s="11"/>
      <c r="Q50" s="29">
        <f>tblAusgaben48[[#This Row],[SUMME JAHR BIS HEUTE]]/12</f>
        <v>0</v>
      </c>
    </row>
    <row r="51" spans="1:17" ht="21" customHeight="1" x14ac:dyDescent="0.35">
      <c r="A51" s="1"/>
      <c r="B51" s="23" t="s">
        <v>178</v>
      </c>
      <c r="C51" s="14">
        <v>0</v>
      </c>
      <c r="D51" s="14">
        <v>0</v>
      </c>
      <c r="E51" s="14">
        <v>0</v>
      </c>
      <c r="F51" s="14">
        <v>0</v>
      </c>
      <c r="G51" s="14">
        <v>0</v>
      </c>
      <c r="H51" s="14">
        <v>0</v>
      </c>
      <c r="I51" s="14">
        <v>0</v>
      </c>
      <c r="J51" s="14">
        <v>0</v>
      </c>
      <c r="K51" s="14">
        <v>0</v>
      </c>
      <c r="L51" s="14">
        <v>0</v>
      </c>
      <c r="M51" s="14">
        <v>0</v>
      </c>
      <c r="N51" s="14">
        <v>0</v>
      </c>
      <c r="O51" s="29">
        <f>SUM(tblAusgaben48[[#This Row],[JAN]:[DEZ]])</f>
        <v>0</v>
      </c>
      <c r="P51" s="11"/>
      <c r="Q51" s="29">
        <f>tblAusgaben48[[#This Row],[SUMME JAHR BIS HEUTE]]/12</f>
        <v>0</v>
      </c>
    </row>
    <row r="52" spans="1:17" ht="21" customHeight="1" x14ac:dyDescent="0.35">
      <c r="A52" s="1"/>
      <c r="B52" s="23" t="s">
        <v>179</v>
      </c>
      <c r="C52" s="14">
        <v>0</v>
      </c>
      <c r="D52" s="14">
        <v>0</v>
      </c>
      <c r="E52" s="14">
        <v>0</v>
      </c>
      <c r="F52" s="14">
        <v>0</v>
      </c>
      <c r="G52" s="14">
        <v>0</v>
      </c>
      <c r="H52" s="14">
        <v>0</v>
      </c>
      <c r="I52" s="14">
        <v>0</v>
      </c>
      <c r="J52" s="14">
        <v>0</v>
      </c>
      <c r="K52" s="14">
        <v>0</v>
      </c>
      <c r="L52" s="14">
        <v>0</v>
      </c>
      <c r="M52" s="14">
        <v>0</v>
      </c>
      <c r="N52" s="14">
        <v>0</v>
      </c>
      <c r="O52" s="29">
        <f>SUM(tblAusgaben48[[#This Row],[JAN]:[DEZ]])</f>
        <v>0</v>
      </c>
      <c r="P52" s="11"/>
      <c r="Q52" s="29">
        <f>tblAusgaben48[[#This Row],[SUMME JAHR BIS HEUTE]]/12</f>
        <v>0</v>
      </c>
    </row>
    <row r="53" spans="1:17" ht="21" customHeight="1" x14ac:dyDescent="0.35">
      <c r="A53" s="1"/>
      <c r="B53" s="23" t="s">
        <v>180</v>
      </c>
      <c r="C53" s="14">
        <v>0</v>
      </c>
      <c r="D53" s="14">
        <v>0</v>
      </c>
      <c r="E53" s="14">
        <v>0</v>
      </c>
      <c r="F53" s="14">
        <v>0</v>
      </c>
      <c r="G53" s="14">
        <v>0</v>
      </c>
      <c r="H53" s="14">
        <v>0</v>
      </c>
      <c r="I53" s="14">
        <v>0</v>
      </c>
      <c r="J53" s="14">
        <v>0</v>
      </c>
      <c r="K53" s="14">
        <v>0</v>
      </c>
      <c r="L53" s="14">
        <v>0</v>
      </c>
      <c r="M53" s="14">
        <v>0</v>
      </c>
      <c r="N53" s="14">
        <v>0</v>
      </c>
      <c r="O53" s="29">
        <f>SUM(tblAusgaben48[[#This Row],[JAN]:[DEZ]])</f>
        <v>0</v>
      </c>
      <c r="P53" s="11"/>
      <c r="Q53" s="29">
        <f>tblAusgaben48[[#This Row],[SUMME JAHR BIS HEUTE]]/12</f>
        <v>0</v>
      </c>
    </row>
    <row r="54" spans="1:17" ht="21" customHeight="1" x14ac:dyDescent="0.35">
      <c r="A54" s="1"/>
      <c r="B54" s="23" t="s">
        <v>181</v>
      </c>
      <c r="C54" s="14">
        <v>0</v>
      </c>
      <c r="D54" s="14">
        <v>0</v>
      </c>
      <c r="E54" s="14">
        <v>0</v>
      </c>
      <c r="F54" s="14">
        <v>0</v>
      </c>
      <c r="G54" s="14">
        <v>0</v>
      </c>
      <c r="H54" s="14">
        <v>0</v>
      </c>
      <c r="I54" s="14">
        <v>0</v>
      </c>
      <c r="J54" s="14">
        <v>0</v>
      </c>
      <c r="K54" s="14">
        <v>0</v>
      </c>
      <c r="L54" s="14">
        <v>0</v>
      </c>
      <c r="M54" s="14">
        <v>0</v>
      </c>
      <c r="N54" s="14">
        <v>0</v>
      </c>
      <c r="O54" s="29">
        <f>SUM(tblAusgaben48[[#This Row],[JAN]:[DEZ]])</f>
        <v>0</v>
      </c>
      <c r="P54" s="11"/>
      <c r="Q54" s="29">
        <f>tblAusgaben48[[#This Row],[SUMME JAHR BIS HEUTE]]/12</f>
        <v>0</v>
      </c>
    </row>
    <row r="55" spans="1:17" ht="21" customHeight="1" x14ac:dyDescent="0.35">
      <c r="A55" s="1"/>
      <c r="B55" s="23" t="s">
        <v>182</v>
      </c>
      <c r="C55" s="14">
        <v>0</v>
      </c>
      <c r="D55" s="14">
        <v>0</v>
      </c>
      <c r="E55" s="14">
        <v>0</v>
      </c>
      <c r="F55" s="14">
        <v>0</v>
      </c>
      <c r="G55" s="14">
        <v>0</v>
      </c>
      <c r="H55" s="14">
        <v>0</v>
      </c>
      <c r="I55" s="14">
        <v>0</v>
      </c>
      <c r="J55" s="14">
        <v>0</v>
      </c>
      <c r="K55" s="14">
        <v>0</v>
      </c>
      <c r="L55" s="14">
        <v>0</v>
      </c>
      <c r="M55" s="14">
        <v>0</v>
      </c>
      <c r="N55" s="14">
        <v>0</v>
      </c>
      <c r="O55" s="29">
        <f>SUM(tblAusgaben48[[#This Row],[JAN]:[DEZ]])</f>
        <v>0</v>
      </c>
      <c r="P55" s="11"/>
      <c r="Q55" s="29">
        <f>tblAusgaben48[[#This Row],[SUMME JAHR BIS HEUTE]]/12</f>
        <v>0</v>
      </c>
    </row>
    <row r="56" spans="1:17" ht="21" customHeight="1" x14ac:dyDescent="0.35">
      <c r="A56" s="1"/>
      <c r="B56" s="23" t="s">
        <v>183</v>
      </c>
      <c r="C56" s="14">
        <v>0</v>
      </c>
      <c r="D56" s="14">
        <v>0</v>
      </c>
      <c r="E56" s="14">
        <v>0</v>
      </c>
      <c r="F56" s="14">
        <v>0</v>
      </c>
      <c r="G56" s="14">
        <v>0</v>
      </c>
      <c r="H56" s="14">
        <v>0</v>
      </c>
      <c r="I56" s="14">
        <v>0</v>
      </c>
      <c r="J56" s="14">
        <v>0</v>
      </c>
      <c r="K56" s="14">
        <v>0</v>
      </c>
      <c r="L56" s="14">
        <v>0</v>
      </c>
      <c r="M56" s="14">
        <v>0</v>
      </c>
      <c r="N56" s="14">
        <v>0</v>
      </c>
      <c r="O56" s="29">
        <f>SUM(tblAusgaben48[[#This Row],[JAN]:[DEZ]])</f>
        <v>0</v>
      </c>
      <c r="P56" s="11"/>
      <c r="Q56" s="29">
        <f>tblAusgaben48[[#This Row],[SUMME JAHR BIS HEUTE]]/12</f>
        <v>0</v>
      </c>
    </row>
    <row r="57" spans="1:17" ht="21" customHeight="1" x14ac:dyDescent="0.35">
      <c r="A57" s="1"/>
      <c r="B57" s="22" t="s">
        <v>184</v>
      </c>
      <c r="C57" s="38"/>
      <c r="D57" s="38"/>
      <c r="E57" s="38"/>
      <c r="F57" s="38"/>
      <c r="G57" s="38"/>
      <c r="H57" s="38"/>
      <c r="I57" s="38"/>
      <c r="J57" s="38"/>
      <c r="K57" s="38"/>
      <c r="L57" s="38"/>
      <c r="M57" s="38"/>
      <c r="N57" s="38"/>
      <c r="O57" s="29"/>
      <c r="P57" s="11"/>
      <c r="Q57" s="29"/>
    </row>
    <row r="58" spans="1:17" ht="21" customHeight="1" x14ac:dyDescent="0.35">
      <c r="A58" s="1"/>
      <c r="B58" s="23" t="s">
        <v>185</v>
      </c>
      <c r="C58" s="14">
        <v>0</v>
      </c>
      <c r="D58" s="14">
        <v>0</v>
      </c>
      <c r="E58" s="14">
        <v>0</v>
      </c>
      <c r="F58" s="14">
        <v>0</v>
      </c>
      <c r="G58" s="14">
        <v>0</v>
      </c>
      <c r="H58" s="14">
        <v>0</v>
      </c>
      <c r="I58" s="14">
        <v>0</v>
      </c>
      <c r="J58" s="14">
        <v>0</v>
      </c>
      <c r="K58" s="14">
        <v>0</v>
      </c>
      <c r="L58" s="14">
        <v>0</v>
      </c>
      <c r="M58" s="14">
        <v>0</v>
      </c>
      <c r="N58" s="14">
        <v>0</v>
      </c>
      <c r="O58" s="29">
        <f>SUM(tblAusgaben48[[#This Row],[JAN]:[DEZ]])</f>
        <v>0</v>
      </c>
      <c r="P58" s="11"/>
      <c r="Q58" s="29">
        <f>tblAusgaben48[[#This Row],[SUMME JAHR BIS HEUTE]]/12</f>
        <v>0</v>
      </c>
    </row>
    <row r="59" spans="1:17" ht="21" customHeight="1" x14ac:dyDescent="0.35">
      <c r="A59" s="1"/>
      <c r="B59" s="23" t="s">
        <v>26</v>
      </c>
      <c r="C59" s="14">
        <v>0</v>
      </c>
      <c r="D59" s="14">
        <v>0</v>
      </c>
      <c r="E59" s="14">
        <v>0</v>
      </c>
      <c r="F59" s="14">
        <v>0</v>
      </c>
      <c r="G59" s="14">
        <v>0</v>
      </c>
      <c r="H59" s="14">
        <v>0</v>
      </c>
      <c r="I59" s="14">
        <v>0</v>
      </c>
      <c r="J59" s="14">
        <v>0</v>
      </c>
      <c r="K59" s="14">
        <v>0</v>
      </c>
      <c r="L59" s="14">
        <v>0</v>
      </c>
      <c r="M59" s="14">
        <v>0</v>
      </c>
      <c r="N59" s="14">
        <v>0</v>
      </c>
      <c r="O59" s="29">
        <f>SUM(tblAusgaben48[[#This Row],[JAN]:[DEZ]])</f>
        <v>0</v>
      </c>
      <c r="P59" s="11"/>
      <c r="Q59" s="29">
        <f>tblAusgaben48[[#This Row],[SUMME JAHR BIS HEUTE]]/12</f>
        <v>0</v>
      </c>
    </row>
    <row r="60" spans="1:17" ht="21" customHeight="1" x14ac:dyDescent="0.35">
      <c r="A60" s="1"/>
      <c r="B60" s="23" t="s">
        <v>186</v>
      </c>
      <c r="C60" s="14">
        <v>0</v>
      </c>
      <c r="D60" s="14">
        <v>0</v>
      </c>
      <c r="E60" s="14">
        <v>0</v>
      </c>
      <c r="F60" s="14">
        <v>0</v>
      </c>
      <c r="G60" s="14">
        <v>0</v>
      </c>
      <c r="H60" s="14">
        <v>0</v>
      </c>
      <c r="I60" s="14">
        <v>0</v>
      </c>
      <c r="J60" s="14">
        <v>0</v>
      </c>
      <c r="K60" s="14">
        <v>0</v>
      </c>
      <c r="L60" s="14">
        <v>0</v>
      </c>
      <c r="M60" s="14">
        <v>0</v>
      </c>
      <c r="N60" s="14">
        <v>0</v>
      </c>
      <c r="O60" s="29">
        <f>SUM(tblAusgaben48[[#This Row],[JAN]:[DEZ]])</f>
        <v>0</v>
      </c>
      <c r="P60" s="11"/>
      <c r="Q60" s="29">
        <f>tblAusgaben48[[#This Row],[SUMME JAHR BIS HEUTE]]/12</f>
        <v>0</v>
      </c>
    </row>
    <row r="61" spans="1:17" ht="21" customHeight="1" x14ac:dyDescent="0.35">
      <c r="A61" s="1"/>
      <c r="B61" s="22" t="s">
        <v>187</v>
      </c>
      <c r="C61" s="38"/>
      <c r="D61" s="38"/>
      <c r="E61" s="38"/>
      <c r="F61" s="38"/>
      <c r="G61" s="38"/>
      <c r="H61" s="38"/>
      <c r="I61" s="38"/>
      <c r="J61" s="38"/>
      <c r="K61" s="38"/>
      <c r="L61" s="38"/>
      <c r="M61" s="38"/>
      <c r="N61" s="38"/>
      <c r="O61" s="29"/>
      <c r="P61" s="11"/>
      <c r="Q61" s="29"/>
    </row>
    <row r="62" spans="1:17" ht="21" customHeight="1" x14ac:dyDescent="0.35">
      <c r="A62" s="1"/>
      <c r="B62" s="23" t="s">
        <v>188</v>
      </c>
      <c r="C62" s="14">
        <v>0</v>
      </c>
      <c r="D62" s="14">
        <v>0</v>
      </c>
      <c r="E62" s="14">
        <v>0</v>
      </c>
      <c r="F62" s="14">
        <v>0</v>
      </c>
      <c r="G62" s="14">
        <v>0</v>
      </c>
      <c r="H62" s="14">
        <v>0</v>
      </c>
      <c r="I62" s="14">
        <v>0</v>
      </c>
      <c r="J62" s="14">
        <v>0</v>
      </c>
      <c r="K62" s="14">
        <v>0</v>
      </c>
      <c r="L62" s="14">
        <v>0</v>
      </c>
      <c r="M62" s="14">
        <v>0</v>
      </c>
      <c r="N62" s="14">
        <v>0</v>
      </c>
      <c r="O62" s="29">
        <f>SUM(tblAusgaben48[[#This Row],[JAN]:[DEZ]])</f>
        <v>0</v>
      </c>
      <c r="P62" s="11"/>
      <c r="Q62" s="29">
        <f>tblAusgaben48[[#This Row],[SUMME JAHR BIS HEUTE]]/12</f>
        <v>0</v>
      </c>
    </row>
    <row r="63" spans="1:17" ht="21" customHeight="1" x14ac:dyDescent="0.35">
      <c r="A63" s="1"/>
      <c r="B63" s="23" t="s">
        <v>204</v>
      </c>
      <c r="C63" s="14">
        <v>0</v>
      </c>
      <c r="D63" s="14">
        <v>0</v>
      </c>
      <c r="E63" s="14">
        <v>0</v>
      </c>
      <c r="F63" s="14">
        <v>0</v>
      </c>
      <c r="G63" s="14">
        <v>0</v>
      </c>
      <c r="H63" s="14">
        <v>0</v>
      </c>
      <c r="I63" s="14">
        <v>0</v>
      </c>
      <c r="J63" s="14">
        <v>0</v>
      </c>
      <c r="K63" s="14">
        <v>0</v>
      </c>
      <c r="L63" s="14">
        <v>0</v>
      </c>
      <c r="M63" s="14">
        <v>0</v>
      </c>
      <c r="N63" s="14">
        <v>0</v>
      </c>
      <c r="O63" s="29">
        <f>SUM(tblAusgaben48[[#This Row],[JAN]:[DEZ]])</f>
        <v>0</v>
      </c>
      <c r="P63" s="11"/>
      <c r="Q63" s="29">
        <f>tblAusgaben48[[#This Row],[SUMME JAHR BIS HEUTE]]/12</f>
        <v>0</v>
      </c>
    </row>
    <row r="64" spans="1:17" ht="21" customHeight="1" x14ac:dyDescent="0.35">
      <c r="A64" s="1"/>
      <c r="B64" s="23" t="s">
        <v>189</v>
      </c>
      <c r="C64" s="14">
        <v>0</v>
      </c>
      <c r="D64" s="14">
        <v>0</v>
      </c>
      <c r="E64" s="14">
        <v>0</v>
      </c>
      <c r="F64" s="14">
        <v>0</v>
      </c>
      <c r="G64" s="14">
        <v>0</v>
      </c>
      <c r="H64" s="14">
        <v>0</v>
      </c>
      <c r="I64" s="14">
        <v>0</v>
      </c>
      <c r="J64" s="14">
        <v>0</v>
      </c>
      <c r="K64" s="14">
        <v>0</v>
      </c>
      <c r="L64" s="14">
        <v>0</v>
      </c>
      <c r="M64" s="14">
        <v>0</v>
      </c>
      <c r="N64" s="14">
        <v>0</v>
      </c>
      <c r="O64" s="29">
        <f>SUM(tblAusgaben48[[#This Row],[JAN]:[DEZ]])</f>
        <v>0</v>
      </c>
      <c r="P64" s="11"/>
      <c r="Q64" s="29">
        <f>tblAusgaben48[[#This Row],[SUMME JAHR BIS HEUTE]]/12</f>
        <v>0</v>
      </c>
    </row>
    <row r="65" spans="1:17" ht="21" customHeight="1" x14ac:dyDescent="0.35">
      <c r="A65" s="1"/>
      <c r="B65" s="23" t="s">
        <v>190</v>
      </c>
      <c r="C65" s="14">
        <v>0</v>
      </c>
      <c r="D65" s="14">
        <v>0</v>
      </c>
      <c r="E65" s="14">
        <v>0</v>
      </c>
      <c r="F65" s="14">
        <v>0</v>
      </c>
      <c r="G65" s="14">
        <v>0</v>
      </c>
      <c r="H65" s="14">
        <v>0</v>
      </c>
      <c r="I65" s="14">
        <v>0</v>
      </c>
      <c r="J65" s="14">
        <v>0</v>
      </c>
      <c r="K65" s="14">
        <v>0</v>
      </c>
      <c r="L65" s="14">
        <v>0</v>
      </c>
      <c r="M65" s="14">
        <v>0</v>
      </c>
      <c r="N65" s="14">
        <v>0</v>
      </c>
      <c r="O65" s="29">
        <f>SUM(tblAusgaben48[[#This Row],[JAN]:[DEZ]])</f>
        <v>0</v>
      </c>
      <c r="P65" s="11"/>
      <c r="Q65" s="29">
        <f>tblAusgaben48[[#This Row],[SUMME JAHR BIS HEUTE]]/12</f>
        <v>0</v>
      </c>
    </row>
    <row r="66" spans="1:17" ht="21" customHeight="1" x14ac:dyDescent="0.35">
      <c r="A66" s="1"/>
      <c r="B66" s="22" t="s">
        <v>194</v>
      </c>
      <c r="C66" s="38"/>
      <c r="D66" s="38"/>
      <c r="E66" s="38"/>
      <c r="F66" s="38"/>
      <c r="G66" s="38"/>
      <c r="H66" s="38"/>
      <c r="I66" s="38"/>
      <c r="J66" s="38"/>
      <c r="K66" s="38"/>
      <c r="L66" s="38"/>
      <c r="M66" s="38"/>
      <c r="N66" s="38"/>
      <c r="O66" s="29"/>
      <c r="P66" s="11"/>
      <c r="Q66" s="29"/>
    </row>
    <row r="67" spans="1:17" ht="21" customHeight="1" x14ac:dyDescent="0.35">
      <c r="A67" s="1"/>
      <c r="B67" s="23" t="s">
        <v>195</v>
      </c>
      <c r="C67" s="14">
        <v>0</v>
      </c>
      <c r="D67" s="14">
        <v>0</v>
      </c>
      <c r="E67" s="14">
        <v>0</v>
      </c>
      <c r="F67" s="14">
        <v>0</v>
      </c>
      <c r="G67" s="14">
        <v>0</v>
      </c>
      <c r="H67" s="14">
        <v>0</v>
      </c>
      <c r="I67" s="14">
        <v>0</v>
      </c>
      <c r="J67" s="14">
        <v>0</v>
      </c>
      <c r="K67" s="14">
        <v>0</v>
      </c>
      <c r="L67" s="14">
        <v>0</v>
      </c>
      <c r="M67" s="14">
        <v>0</v>
      </c>
      <c r="N67" s="14">
        <v>0</v>
      </c>
      <c r="O67" s="29">
        <f>SUM(tblAusgaben48[[#This Row],[JAN]:[DEZ]])</f>
        <v>0</v>
      </c>
      <c r="P67" s="11"/>
      <c r="Q67" s="29">
        <f>tblAusgaben48[[#This Row],[SUMME JAHR BIS HEUTE]]/12</f>
        <v>0</v>
      </c>
    </row>
    <row r="68" spans="1:17" ht="21" customHeight="1" x14ac:dyDescent="0.35">
      <c r="A68" s="1"/>
      <c r="B68" s="23" t="s">
        <v>31</v>
      </c>
      <c r="C68" s="14">
        <v>0</v>
      </c>
      <c r="D68" s="14">
        <v>10</v>
      </c>
      <c r="E68" s="14">
        <v>0</v>
      </c>
      <c r="F68" s="14">
        <v>0</v>
      </c>
      <c r="G68" s="14">
        <v>0</v>
      </c>
      <c r="H68" s="14">
        <v>0</v>
      </c>
      <c r="I68" s="14">
        <v>0</v>
      </c>
      <c r="J68" s="14">
        <v>0</v>
      </c>
      <c r="K68" s="14">
        <v>0</v>
      </c>
      <c r="L68" s="14">
        <v>0</v>
      </c>
      <c r="M68" s="14">
        <v>0</v>
      </c>
      <c r="N68" s="14">
        <v>0</v>
      </c>
      <c r="O68" s="29">
        <f>SUM(tblAusgaben48[[#This Row],[JAN]:[DEZ]])</f>
        <v>10</v>
      </c>
      <c r="P68" s="11"/>
      <c r="Q68" s="29">
        <f>tblAusgaben48[[#This Row],[SUMME JAHR BIS HEUTE]]/12</f>
        <v>0.83333333333333337</v>
      </c>
    </row>
    <row r="69" spans="1:17" ht="21" customHeight="1" x14ac:dyDescent="0.35">
      <c r="A69" s="1"/>
      <c r="B69" s="23" t="s">
        <v>196</v>
      </c>
      <c r="C69" s="14">
        <v>0</v>
      </c>
      <c r="D69" s="14">
        <v>0</v>
      </c>
      <c r="E69" s="14">
        <v>0</v>
      </c>
      <c r="F69" s="14">
        <v>0</v>
      </c>
      <c r="G69" s="14">
        <v>0</v>
      </c>
      <c r="H69" s="14">
        <v>0</v>
      </c>
      <c r="I69" s="14">
        <v>0</v>
      </c>
      <c r="J69" s="14">
        <v>0</v>
      </c>
      <c r="K69" s="14">
        <v>0</v>
      </c>
      <c r="L69" s="14">
        <v>0</v>
      </c>
      <c r="M69" s="14">
        <v>0</v>
      </c>
      <c r="N69" s="14">
        <v>0</v>
      </c>
      <c r="O69" s="29">
        <f>SUM(tblAusgaben48[[#This Row],[JAN]:[DEZ]])</f>
        <v>0</v>
      </c>
      <c r="P69" s="11"/>
      <c r="Q69" s="29">
        <f>tblAusgaben48[[#This Row],[SUMME JAHR BIS HEUTE]]/12</f>
        <v>0</v>
      </c>
    </row>
    <row r="70" spans="1:17" ht="21" customHeight="1" thickBot="1" x14ac:dyDescent="0.4">
      <c r="A70" s="1"/>
      <c r="B70" s="23" t="s">
        <v>197</v>
      </c>
      <c r="C70" s="14">
        <v>0</v>
      </c>
      <c r="D70" s="14">
        <v>0</v>
      </c>
      <c r="E70" s="14">
        <v>0</v>
      </c>
      <c r="F70" s="14">
        <v>0</v>
      </c>
      <c r="G70" s="14">
        <v>0</v>
      </c>
      <c r="H70" s="14">
        <v>0</v>
      </c>
      <c r="I70" s="14">
        <v>0</v>
      </c>
      <c r="J70" s="14">
        <v>0</v>
      </c>
      <c r="K70" s="14">
        <v>0</v>
      </c>
      <c r="L70" s="14">
        <v>0</v>
      </c>
      <c r="M70" s="14">
        <v>0</v>
      </c>
      <c r="N70" s="14">
        <v>0</v>
      </c>
      <c r="O70" s="29">
        <f>SUM(tblAusgaben48[[#This Row],[JAN]:[DEZ]])</f>
        <v>0</v>
      </c>
      <c r="P70" s="11"/>
      <c r="Q70" s="29">
        <f>tblAusgaben48[[#This Row],[SUMME JAHR BIS HEUTE]]/12</f>
        <v>0</v>
      </c>
    </row>
    <row r="71" spans="1:17" ht="21" customHeight="1" x14ac:dyDescent="0.35">
      <c r="A71" s="1"/>
      <c r="B71" s="8" t="s">
        <v>19</v>
      </c>
      <c r="C71" s="15">
        <f>SUBTOTAL(109,tblAusgaben48[JAN])</f>
        <v>0</v>
      </c>
      <c r="D71" s="15">
        <f>SUBTOTAL(109,tblAusgaben48[FEB])</f>
        <v>10</v>
      </c>
      <c r="E71" s="15">
        <f>SUBTOTAL(109,tblAusgaben48[MÄR])</f>
        <v>0</v>
      </c>
      <c r="F71" s="15">
        <f>SUBTOTAL(109,tblAusgaben48[APR])</f>
        <v>0</v>
      </c>
      <c r="G71" s="15">
        <f>SUBTOTAL(109,tblAusgaben48[MAI])</f>
        <v>0</v>
      </c>
      <c r="H71" s="15">
        <f>SUBTOTAL(109,tblAusgaben48[JUN])</f>
        <v>0</v>
      </c>
      <c r="I71" s="15">
        <f>SUBTOTAL(109,tblAusgaben48[JUL])</f>
        <v>0</v>
      </c>
      <c r="J71" s="15">
        <f>SUBTOTAL(109,tblAusgaben48[AUG])</f>
        <v>0</v>
      </c>
      <c r="K71" s="15">
        <f>SUBTOTAL(109,tblAusgaben48[SEP])</f>
        <v>0</v>
      </c>
      <c r="L71" s="15">
        <f>SUBTOTAL(109,tblAusgaben48[OKT])</f>
        <v>0</v>
      </c>
      <c r="M71" s="15">
        <f>SUBTOTAL(109,tblAusgaben48[NOV])</f>
        <v>0</v>
      </c>
      <c r="N71" s="15">
        <f>SUBTOTAL(109,tblAusgaben48[DEZ])</f>
        <v>0</v>
      </c>
      <c r="O71" s="35">
        <f>SUBTOTAL(109,tblAusgaben48[SUMME JAHR BIS HEUTE])</f>
        <v>10</v>
      </c>
      <c r="P71" s="10"/>
      <c r="Q71" s="34">
        <f>SUM(Q29:Q70)</f>
        <v>0.83333333333333337</v>
      </c>
    </row>
    <row r="72" spans="1:17" ht="21" customHeight="1" thickBot="1" x14ac:dyDescent="0.4"/>
    <row r="73" spans="1:17" ht="21" customHeight="1" x14ac:dyDescent="0.35">
      <c r="A73" s="1"/>
      <c r="B73" s="13" t="s">
        <v>35</v>
      </c>
      <c r="C73" s="12" t="s">
        <v>0</v>
      </c>
      <c r="D73" s="12" t="s">
        <v>1</v>
      </c>
      <c r="E73" s="12" t="s">
        <v>12</v>
      </c>
      <c r="F73" s="12" t="s">
        <v>2</v>
      </c>
      <c r="G73" s="12" t="s">
        <v>13</v>
      </c>
      <c r="H73" s="12" t="s">
        <v>3</v>
      </c>
      <c r="I73" s="12" t="s">
        <v>4</v>
      </c>
      <c r="J73" s="12" t="s">
        <v>5</v>
      </c>
      <c r="K73" s="12" t="s">
        <v>6</v>
      </c>
      <c r="L73" s="12" t="s">
        <v>14</v>
      </c>
      <c r="M73" s="12" t="s">
        <v>7</v>
      </c>
      <c r="N73" s="12" t="s">
        <v>15</v>
      </c>
      <c r="O73" s="28" t="s">
        <v>16</v>
      </c>
      <c r="P73" s="12" t="s">
        <v>8</v>
      </c>
      <c r="Q73" s="33" t="s">
        <v>39</v>
      </c>
    </row>
    <row r="74" spans="1:17" ht="21" customHeight="1" x14ac:dyDescent="0.35">
      <c r="A74" s="1"/>
      <c r="B74" s="26" t="s">
        <v>198</v>
      </c>
      <c r="C74" s="39"/>
      <c r="D74" s="39"/>
      <c r="E74" s="39"/>
      <c r="F74" s="39"/>
      <c r="G74" s="39"/>
      <c r="H74" s="39"/>
      <c r="I74" s="39"/>
      <c r="J74" s="39"/>
      <c r="K74" s="39"/>
      <c r="L74" s="39"/>
      <c r="M74" s="39"/>
      <c r="N74" s="39"/>
      <c r="O74" s="32"/>
      <c r="P74" s="12"/>
      <c r="Q74" s="32"/>
    </row>
    <row r="75" spans="1:17" ht="21" customHeight="1" x14ac:dyDescent="0.35">
      <c r="A75" s="1"/>
      <c r="B75" s="27" t="s">
        <v>155</v>
      </c>
      <c r="C75" s="14">
        <v>14</v>
      </c>
      <c r="D75" s="14">
        <v>14</v>
      </c>
      <c r="E75" s="14">
        <v>14</v>
      </c>
      <c r="F75" s="14">
        <v>14</v>
      </c>
      <c r="G75" s="14">
        <v>14</v>
      </c>
      <c r="H75" s="14">
        <v>14</v>
      </c>
      <c r="I75" s="14">
        <v>14</v>
      </c>
      <c r="J75" s="14">
        <v>14</v>
      </c>
      <c r="K75" s="14">
        <v>14</v>
      </c>
      <c r="L75" s="14">
        <v>14</v>
      </c>
      <c r="M75" s="14">
        <v>14</v>
      </c>
      <c r="N75" s="14">
        <v>14</v>
      </c>
      <c r="O75" s="29">
        <f>SUM(tblAusgaben459[[#This Row],[JAN]:[DEZ]])</f>
        <v>168</v>
      </c>
      <c r="P75" s="11"/>
      <c r="Q75" s="29">
        <f>tblAusgaben459[[#This Row],[SUMME JAHR BIS HEUTE]]/12</f>
        <v>14</v>
      </c>
    </row>
    <row r="76" spans="1:17" ht="21" customHeight="1" x14ac:dyDescent="0.35">
      <c r="A76" s="1"/>
      <c r="B76" s="27" t="s">
        <v>199</v>
      </c>
      <c r="C76" s="14">
        <v>14</v>
      </c>
      <c r="D76" s="14">
        <v>14</v>
      </c>
      <c r="E76" s="14">
        <v>14</v>
      </c>
      <c r="F76" s="14">
        <v>14</v>
      </c>
      <c r="G76" s="14">
        <v>14</v>
      </c>
      <c r="H76" s="14">
        <v>14</v>
      </c>
      <c r="I76" s="14">
        <v>14</v>
      </c>
      <c r="J76" s="14">
        <v>14</v>
      </c>
      <c r="K76" s="14">
        <v>14</v>
      </c>
      <c r="L76" s="14">
        <v>14</v>
      </c>
      <c r="M76" s="14">
        <v>14</v>
      </c>
      <c r="N76" s="14">
        <v>14</v>
      </c>
      <c r="O76" s="29">
        <f>SUM(tblAusgaben459[[#This Row],[JAN]:[DEZ]])</f>
        <v>168</v>
      </c>
      <c r="P76" s="11"/>
      <c r="Q76" s="29">
        <f>tblAusgaben459[[#This Row],[SUMME JAHR BIS HEUTE]]/12</f>
        <v>14</v>
      </c>
    </row>
    <row r="77" spans="1:17" ht="21" customHeight="1" x14ac:dyDescent="0.35">
      <c r="A77" s="1"/>
      <c r="B77" s="27" t="s">
        <v>156</v>
      </c>
      <c r="C77" s="14">
        <v>14</v>
      </c>
      <c r="D77" s="14">
        <v>14</v>
      </c>
      <c r="E77" s="14">
        <v>14</v>
      </c>
      <c r="F77" s="14">
        <v>14</v>
      </c>
      <c r="G77" s="14">
        <v>14</v>
      </c>
      <c r="H77" s="14">
        <v>14</v>
      </c>
      <c r="I77" s="14">
        <v>14</v>
      </c>
      <c r="J77" s="14">
        <v>14</v>
      </c>
      <c r="K77" s="14">
        <v>14</v>
      </c>
      <c r="L77" s="14">
        <v>14</v>
      </c>
      <c r="M77" s="14">
        <v>14</v>
      </c>
      <c r="N77" s="14">
        <v>14</v>
      </c>
      <c r="O77" s="29">
        <f>SUM(tblAusgaben459[[#This Row],[JAN]:[DEZ]])</f>
        <v>168</v>
      </c>
      <c r="P77" s="11"/>
      <c r="Q77" s="29">
        <f>tblAusgaben459[[#This Row],[SUMME JAHR BIS HEUTE]]/12</f>
        <v>14</v>
      </c>
    </row>
    <row r="78" spans="1:17" ht="21" customHeight="1" x14ac:dyDescent="0.35">
      <c r="A78" s="1"/>
      <c r="B78" s="26" t="s">
        <v>36</v>
      </c>
      <c r="C78" s="39"/>
      <c r="D78" s="39"/>
      <c r="E78" s="39"/>
      <c r="F78" s="39"/>
      <c r="G78" s="39"/>
      <c r="H78" s="39"/>
      <c r="I78" s="39"/>
      <c r="J78" s="39"/>
      <c r="K78" s="39"/>
      <c r="L78" s="39"/>
      <c r="M78" s="39"/>
      <c r="N78" s="39"/>
      <c r="O78" s="32"/>
      <c r="P78" s="12"/>
      <c r="Q78" s="32"/>
    </row>
    <row r="79" spans="1:17" ht="21" customHeight="1" x14ac:dyDescent="0.35">
      <c r="A79" s="1"/>
      <c r="B79" s="27" t="s">
        <v>200</v>
      </c>
      <c r="C79" s="14">
        <v>50</v>
      </c>
      <c r="D79" s="14">
        <v>0</v>
      </c>
      <c r="E79" s="14">
        <v>0</v>
      </c>
      <c r="F79" s="14">
        <v>0</v>
      </c>
      <c r="G79" s="14">
        <v>100</v>
      </c>
      <c r="H79" s="14">
        <v>0</v>
      </c>
      <c r="I79" s="14">
        <v>0</v>
      </c>
      <c r="J79" s="14">
        <v>0</v>
      </c>
      <c r="K79" s="14">
        <v>250</v>
      </c>
      <c r="L79" s="14">
        <v>0</v>
      </c>
      <c r="M79" s="14">
        <v>70</v>
      </c>
      <c r="N79" s="14">
        <v>0</v>
      </c>
      <c r="O79" s="29">
        <f>SUM(tblAusgaben459[[#This Row],[JAN]:[DEZ]])</f>
        <v>470</v>
      </c>
      <c r="P79" s="11"/>
      <c r="Q79" s="29">
        <f>tblAusgaben459[[#This Row],[SUMME JAHR BIS HEUTE]]/12</f>
        <v>39.166666666666664</v>
      </c>
    </row>
    <row r="80" spans="1:17" ht="21" customHeight="1" x14ac:dyDescent="0.35">
      <c r="A80" s="1"/>
      <c r="B80" s="27" t="s">
        <v>201</v>
      </c>
      <c r="C80" s="14">
        <v>14</v>
      </c>
      <c r="D80" s="14">
        <v>14</v>
      </c>
      <c r="E80" s="14">
        <v>14</v>
      </c>
      <c r="F80" s="14">
        <v>14</v>
      </c>
      <c r="G80" s="14">
        <v>14</v>
      </c>
      <c r="H80" s="14">
        <v>14</v>
      </c>
      <c r="I80" s="14">
        <v>14</v>
      </c>
      <c r="J80" s="14">
        <v>14</v>
      </c>
      <c r="K80" s="14">
        <v>14</v>
      </c>
      <c r="L80" s="14">
        <v>14</v>
      </c>
      <c r="M80" s="14">
        <v>14</v>
      </c>
      <c r="N80" s="14">
        <v>14</v>
      </c>
      <c r="O80" s="29">
        <f>SUM(tblAusgaben459[[#This Row],[JAN]:[DEZ]])</f>
        <v>168</v>
      </c>
      <c r="P80" s="11"/>
      <c r="Q80" s="29">
        <f>tblAusgaben459[[#This Row],[SUMME JAHR BIS HEUTE]]/12</f>
        <v>14</v>
      </c>
    </row>
    <row r="81" spans="1:17" ht="21" customHeight="1" x14ac:dyDescent="0.35">
      <c r="A81" s="1"/>
      <c r="B81" s="27" t="s">
        <v>202</v>
      </c>
      <c r="C81" s="14">
        <v>50</v>
      </c>
      <c r="D81" s="14">
        <v>50</v>
      </c>
      <c r="E81" s="14">
        <v>50</v>
      </c>
      <c r="F81" s="14">
        <v>50</v>
      </c>
      <c r="G81" s="14">
        <v>50</v>
      </c>
      <c r="H81" s="14">
        <v>50</v>
      </c>
      <c r="I81" s="14">
        <v>50</v>
      </c>
      <c r="J81" s="14">
        <v>50</v>
      </c>
      <c r="K81" s="14">
        <v>50</v>
      </c>
      <c r="L81" s="14">
        <v>50</v>
      </c>
      <c r="M81" s="14">
        <v>50</v>
      </c>
      <c r="N81" s="14">
        <v>50</v>
      </c>
      <c r="O81" s="29">
        <f>SUM(tblAusgaben459[[#This Row],[JAN]:[DEZ]])</f>
        <v>600</v>
      </c>
      <c r="P81" s="11"/>
      <c r="Q81" s="29">
        <f>tblAusgaben459[[#This Row],[SUMME JAHR BIS HEUTE]]/12</f>
        <v>50</v>
      </c>
    </row>
    <row r="82" spans="1:17" ht="21" customHeight="1" x14ac:dyDescent="0.35">
      <c r="A82" s="1"/>
      <c r="B82" s="27" t="s">
        <v>203</v>
      </c>
      <c r="C82" s="14">
        <v>80</v>
      </c>
      <c r="D82" s="14">
        <v>80</v>
      </c>
      <c r="E82" s="14">
        <v>80</v>
      </c>
      <c r="F82" s="14">
        <v>80</v>
      </c>
      <c r="G82" s="14">
        <v>80</v>
      </c>
      <c r="H82" s="14">
        <v>80</v>
      </c>
      <c r="I82" s="14">
        <v>80</v>
      </c>
      <c r="J82" s="14">
        <v>80</v>
      </c>
      <c r="K82" s="14">
        <v>80</v>
      </c>
      <c r="L82" s="14">
        <v>80</v>
      </c>
      <c r="M82" s="14">
        <v>80</v>
      </c>
      <c r="N82" s="14">
        <v>80</v>
      </c>
      <c r="O82" s="29">
        <f>SUM(tblAusgaben459[[#This Row],[JAN]:[DEZ]])</f>
        <v>960</v>
      </c>
      <c r="P82" s="11"/>
      <c r="Q82" s="29">
        <f>tblAusgaben459[[#This Row],[SUMME JAHR BIS HEUTE]]/12</f>
        <v>80</v>
      </c>
    </row>
    <row r="83" spans="1:17" ht="21" customHeight="1" x14ac:dyDescent="0.35">
      <c r="A83" s="1"/>
      <c r="B83" s="27" t="s">
        <v>38</v>
      </c>
      <c r="C83" s="14">
        <v>40</v>
      </c>
      <c r="D83" s="14">
        <v>40</v>
      </c>
      <c r="E83" s="14">
        <v>40</v>
      </c>
      <c r="F83" s="14">
        <v>40</v>
      </c>
      <c r="G83" s="14">
        <v>40</v>
      </c>
      <c r="H83" s="14">
        <v>40</v>
      </c>
      <c r="I83" s="14">
        <v>40</v>
      </c>
      <c r="J83" s="14">
        <v>40</v>
      </c>
      <c r="K83" s="14">
        <v>40</v>
      </c>
      <c r="L83" s="14">
        <v>40</v>
      </c>
      <c r="M83" s="14">
        <v>40</v>
      </c>
      <c r="N83" s="14">
        <v>40</v>
      </c>
      <c r="O83" s="29">
        <f>SUM(tblAusgaben459[[#This Row],[JAN]:[DEZ]])</f>
        <v>480</v>
      </c>
      <c r="P83" s="11"/>
      <c r="Q83" s="29">
        <f>tblAusgaben459[[#This Row],[SUMME JAHR BIS HEUTE]]/12</f>
        <v>40</v>
      </c>
    </row>
    <row r="84" spans="1:17" ht="21" customHeight="1" x14ac:dyDescent="0.35">
      <c r="A84" s="1"/>
      <c r="B84" s="27" t="s">
        <v>37</v>
      </c>
      <c r="C84" s="14">
        <v>20</v>
      </c>
      <c r="D84" s="14">
        <v>0</v>
      </c>
      <c r="E84" s="14">
        <v>40</v>
      </c>
      <c r="F84" s="14">
        <v>0</v>
      </c>
      <c r="G84" s="14">
        <v>0</v>
      </c>
      <c r="H84" s="14">
        <v>30</v>
      </c>
      <c r="I84" s="14">
        <v>0</v>
      </c>
      <c r="J84" s="14">
        <v>0</v>
      </c>
      <c r="K84" s="14">
        <v>100</v>
      </c>
      <c r="L84" s="14">
        <v>150</v>
      </c>
      <c r="M84" s="14">
        <v>0</v>
      </c>
      <c r="N84" s="14">
        <v>50</v>
      </c>
      <c r="O84" s="29">
        <f>SUM(tblAusgaben459[[#This Row],[JAN]:[DEZ]])</f>
        <v>390</v>
      </c>
      <c r="P84" s="11"/>
      <c r="Q84" s="29">
        <f>tblAusgaben459[[#This Row],[SUMME JAHR BIS HEUTE]]/12</f>
        <v>32.5</v>
      </c>
    </row>
    <row r="85" spans="1:17" ht="21" customHeight="1" x14ac:dyDescent="0.35">
      <c r="A85" s="1"/>
      <c r="B85" s="27" t="s">
        <v>34</v>
      </c>
      <c r="C85" s="14">
        <v>72</v>
      </c>
      <c r="D85" s="14">
        <v>70</v>
      </c>
      <c r="E85" s="14">
        <v>80</v>
      </c>
      <c r="F85" s="14">
        <v>70</v>
      </c>
      <c r="G85" s="14">
        <v>75</v>
      </c>
      <c r="H85" s="14">
        <v>80</v>
      </c>
      <c r="I85" s="14">
        <v>90</v>
      </c>
      <c r="J85" s="14">
        <v>73</v>
      </c>
      <c r="K85" s="14">
        <v>75</v>
      </c>
      <c r="L85" s="14">
        <v>70</v>
      </c>
      <c r="M85" s="14">
        <v>70</v>
      </c>
      <c r="N85" s="14">
        <v>70</v>
      </c>
      <c r="O85" s="29">
        <f>SUM(tblAusgaben459[[#This Row],[JAN]:[DEZ]])</f>
        <v>895</v>
      </c>
      <c r="P85" s="11"/>
      <c r="Q85" s="29">
        <f>tblAusgaben459[[#This Row],[SUMME JAHR BIS HEUTE]]/12</f>
        <v>74.583333333333329</v>
      </c>
    </row>
    <row r="86" spans="1:17" ht="21" customHeight="1" x14ac:dyDescent="0.35">
      <c r="A86" s="1"/>
      <c r="B86" s="27" t="s">
        <v>34</v>
      </c>
      <c r="C86" s="14">
        <v>0</v>
      </c>
      <c r="D86" s="14">
        <v>0</v>
      </c>
      <c r="E86" s="14">
        <v>0</v>
      </c>
      <c r="F86" s="14">
        <v>0</v>
      </c>
      <c r="G86" s="14">
        <v>0</v>
      </c>
      <c r="H86" s="14">
        <v>2000</v>
      </c>
      <c r="I86" s="14">
        <v>0</v>
      </c>
      <c r="J86" s="14">
        <v>0</v>
      </c>
      <c r="K86" s="14">
        <v>0</v>
      </c>
      <c r="L86" s="14">
        <v>0</v>
      </c>
      <c r="M86" s="14">
        <v>800</v>
      </c>
      <c r="N86" s="14">
        <v>0</v>
      </c>
      <c r="O86" s="29">
        <f>SUM(tblAusgaben459[[#This Row],[JAN]:[DEZ]])</f>
        <v>2800</v>
      </c>
      <c r="P86" s="11"/>
      <c r="Q86" s="29">
        <f>tblAusgaben459[[#This Row],[SUMME JAHR BIS HEUTE]]/12</f>
        <v>233.33333333333334</v>
      </c>
    </row>
    <row r="87" spans="1:17" ht="21" customHeight="1" thickBot="1" x14ac:dyDescent="0.4">
      <c r="A87" s="1"/>
      <c r="B87" s="27" t="s">
        <v>34</v>
      </c>
      <c r="C87" s="14">
        <v>0</v>
      </c>
      <c r="D87" s="14">
        <v>0</v>
      </c>
      <c r="E87" s="14">
        <v>0</v>
      </c>
      <c r="F87" s="14">
        <v>0</v>
      </c>
      <c r="G87" s="14">
        <v>0</v>
      </c>
      <c r="H87" s="14">
        <v>0</v>
      </c>
      <c r="I87" s="14">
        <v>0</v>
      </c>
      <c r="J87" s="14">
        <v>0</v>
      </c>
      <c r="K87" s="14">
        <v>0</v>
      </c>
      <c r="L87" s="14">
        <v>0</v>
      </c>
      <c r="M87" s="14">
        <v>0</v>
      </c>
      <c r="N87" s="14">
        <v>0</v>
      </c>
      <c r="O87" s="29">
        <f>SUM(tblAusgaben459[[#This Row],[JAN]:[DEZ]])</f>
        <v>0</v>
      </c>
      <c r="P87" s="11"/>
      <c r="Q87" s="29">
        <f>tblAusgaben459[[#This Row],[SUMME JAHR BIS HEUTE]]/12</f>
        <v>0</v>
      </c>
    </row>
    <row r="88" spans="1:17" ht="21" customHeight="1" x14ac:dyDescent="0.35">
      <c r="B88" s="8" t="s">
        <v>19</v>
      </c>
      <c r="C88" s="15">
        <f>SUBTOTAL(109,tblAusgaben459[JAN])</f>
        <v>368</v>
      </c>
      <c r="D88" s="15">
        <f>SUBTOTAL(109,tblAusgaben459[FEB])</f>
        <v>296</v>
      </c>
      <c r="E88" s="15">
        <f>SUBTOTAL(109,tblAusgaben459[MÄR])</f>
        <v>346</v>
      </c>
      <c r="F88" s="15">
        <f>SUBTOTAL(109,tblAusgaben459[APR])</f>
        <v>296</v>
      </c>
      <c r="G88" s="15">
        <f>SUBTOTAL(109,tblAusgaben459[MAI])</f>
        <v>401</v>
      </c>
      <c r="H88" s="15">
        <f>SUBTOTAL(109,tblAusgaben459[JUN])</f>
        <v>2336</v>
      </c>
      <c r="I88" s="15">
        <f>SUBTOTAL(109,tblAusgaben459[JUL])</f>
        <v>316</v>
      </c>
      <c r="J88" s="15">
        <f>SUBTOTAL(109,tblAusgaben459[AUG])</f>
        <v>299</v>
      </c>
      <c r="K88" s="15">
        <f>SUBTOTAL(109,tblAusgaben459[SEP])</f>
        <v>651</v>
      </c>
      <c r="L88" s="15">
        <f>SUBTOTAL(109,tblAusgaben459[OKT])</f>
        <v>446</v>
      </c>
      <c r="M88" s="15">
        <f>SUBTOTAL(109,tblAusgaben459[NOV])</f>
        <v>1166</v>
      </c>
      <c r="N88" s="15">
        <f>SUBTOTAL(109,tblAusgaben459[DEZ])</f>
        <v>346</v>
      </c>
      <c r="O88" s="35">
        <f>SUBTOTAL(109,tblAusgaben459[SUMME JAHR BIS HEUTE])</f>
        <v>7267</v>
      </c>
      <c r="P88" s="10"/>
      <c r="Q88" s="34">
        <f>SUM(Q79:Q87)</f>
        <v>563.58333333333337</v>
      </c>
    </row>
    <row r="89" spans="1:17" ht="21" customHeight="1" thickBot="1" x14ac:dyDescent="0.4">
      <c r="P89" s="10"/>
    </row>
    <row r="90" spans="1:17" ht="21" customHeight="1" thickTop="1" thickBot="1" x14ac:dyDescent="0.4">
      <c r="B90" s="20" t="s">
        <v>99</v>
      </c>
      <c r="C90" s="21">
        <f>tblAusgaben459[[#Totals],[JAN]]+tblAusgaben48[[#Totals],[JAN]]+tblAusgaben7[[#Totals],[JAN]]</f>
        <v>2285</v>
      </c>
      <c r="D90" s="21">
        <f>tblAusgaben459[[#Totals],[FEB]]+tblAusgaben48[[#Totals],[FEB]]+tblAusgaben7[[#Totals],[FEB]]</f>
        <v>2213</v>
      </c>
      <c r="E90" s="21">
        <f>tblAusgaben459[[#Totals],[MÄR]]+tblAusgaben48[[#Totals],[MÄR]]+tblAusgaben7[[#Totals],[MÄR]]</f>
        <v>2153</v>
      </c>
      <c r="F90" s="21">
        <f>tblAusgaben459[[#Totals],[APR]]+tblAusgaben48[[#Totals],[APR]]+tblAusgaben7[[#Totals],[APR]]</f>
        <v>2203</v>
      </c>
      <c r="G90" s="21">
        <f>tblAusgaben459[[#Totals],[MAI]]+tblAusgaben48[[#Totals],[MAI]]+tblAusgaben7[[#Totals],[MAI]]</f>
        <v>2308</v>
      </c>
      <c r="H90" s="21">
        <f>tblAusgaben459[[#Totals],[JUN]]+tblAusgaben48[[#Totals],[JUN]]+tblAusgaben7[[#Totals],[JUN]]</f>
        <v>4143</v>
      </c>
      <c r="I90" s="21">
        <f>tblAusgaben459[[#Totals],[JUL]]+tblAusgaben48[[#Totals],[JUL]]+tblAusgaben7[[#Totals],[JUL]]</f>
        <v>2233</v>
      </c>
      <c r="J90" s="21">
        <f>tblAusgaben459[[#Totals],[AUG]]+tblAusgaben48[[#Totals],[AUG]]+tblAusgaben7[[#Totals],[AUG]]</f>
        <v>2106</v>
      </c>
      <c r="K90" s="21">
        <f>tblAusgaben459[[#Totals],[SEP]]+tblAusgaben48[[#Totals],[SEP]]+tblAusgaben7[[#Totals],[SEP]]</f>
        <v>2558</v>
      </c>
      <c r="L90" s="21">
        <f>tblAusgaben459[[#Totals],[OKT]]+tblAusgaben48[[#Totals],[OKT]]+tblAusgaben7[[#Totals],[OKT]]</f>
        <v>2353</v>
      </c>
      <c r="M90" s="21">
        <f>tblAusgaben459[[#Totals],[NOV]]+tblAusgaben48[[#Totals],[NOV]]+tblAusgaben7[[#Totals],[NOV]]</f>
        <v>3073</v>
      </c>
      <c r="N90" s="21">
        <f>tblAusgaben459[[#Totals],[DEZ]]+tblAusgaben48[[#Totals],[DEZ]]+tblAusgaben7[[#Totals],[DEZ]]</f>
        <v>2253</v>
      </c>
      <c r="O90" s="44">
        <f>tblAusgaben459[[#Totals],[SUMME JAHR BIS HEUTE]]+tblAusgaben48[[#Totals],[SUMME JAHR BIS HEUTE]]+tblAusgaben7[[#Totals],[SUMME JAHR BIS HEUTE]]</f>
        <v>29881</v>
      </c>
      <c r="P90" s="45"/>
      <c r="Q90" s="44">
        <f>O90/12</f>
        <v>2490.0833333333335</v>
      </c>
    </row>
    <row r="91" spans="1:17" ht="21" customHeight="1" thickTop="1" x14ac:dyDescent="0.35">
      <c r="B91" s="18" t="s">
        <v>17</v>
      </c>
      <c r="C91" s="19">
        <f>SUBTOTAL(109,tblEinkünfte6[JAN])</f>
        <v>3470</v>
      </c>
      <c r="D91" s="19">
        <f>SUBTOTAL(109,tblEinkünfte6[FEB])</f>
        <v>3370</v>
      </c>
      <c r="E91" s="19">
        <f>SUBTOTAL(109,tblEinkünfte6[MÄR])</f>
        <v>3370</v>
      </c>
      <c r="F91" s="19">
        <f>SUBTOTAL(109,tblEinkünfte6[APR])</f>
        <v>3370</v>
      </c>
      <c r="G91" s="19">
        <f>SUBTOTAL(109,tblEinkünfte6[MAI])</f>
        <v>3370</v>
      </c>
      <c r="H91" s="19">
        <f>SUBTOTAL(109,tblEinkünfte6[JUN])</f>
        <v>3370</v>
      </c>
      <c r="I91" s="19">
        <f>SUBTOTAL(109,tblEinkünfte6[JUL])</f>
        <v>3470</v>
      </c>
      <c r="J91" s="19">
        <f>SUBTOTAL(109,tblEinkünfte6[AUG])</f>
        <v>3370</v>
      </c>
      <c r="K91" s="19">
        <f>SUBTOTAL(109,tblEinkünfte6[SEP])</f>
        <v>3370</v>
      </c>
      <c r="L91" s="19">
        <f>SUBTOTAL(109,tblEinkünfte6[OKT])</f>
        <v>3370</v>
      </c>
      <c r="M91" s="19">
        <f>SUBTOTAL(109,tblEinkünfte6[NOV])</f>
        <v>3370</v>
      </c>
      <c r="N91" s="19">
        <f>SUBTOTAL(109,tblEinkünfte6[DEZ])</f>
        <v>3370</v>
      </c>
      <c r="O91" s="46">
        <f>SUBTOTAL(109,tblEinkünfte6[SUMME JAHR BIS HEUTE])</f>
        <v>40640</v>
      </c>
      <c r="P91" s="47"/>
      <c r="Q91" s="46">
        <f>O91/12</f>
        <v>3386.6666666666665</v>
      </c>
    </row>
    <row r="92" spans="1:17" ht="21" customHeight="1" thickBot="1" x14ac:dyDescent="0.4"/>
    <row r="93" spans="1:17" ht="21" customHeight="1" thickTop="1" x14ac:dyDescent="0.35">
      <c r="B93" s="40" t="s">
        <v>100</v>
      </c>
      <c r="C93" s="41">
        <f>C91-C90</f>
        <v>1185</v>
      </c>
      <c r="D93" s="41">
        <f t="shared" ref="D93:N93" si="0">D91-D90</f>
        <v>1157</v>
      </c>
      <c r="E93" s="41">
        <f t="shared" si="0"/>
        <v>1217</v>
      </c>
      <c r="F93" s="41">
        <f t="shared" si="0"/>
        <v>1167</v>
      </c>
      <c r="G93" s="41">
        <f t="shared" si="0"/>
        <v>1062</v>
      </c>
      <c r="H93" s="41">
        <f t="shared" si="0"/>
        <v>-773</v>
      </c>
      <c r="I93" s="41">
        <f t="shared" si="0"/>
        <v>1237</v>
      </c>
      <c r="J93" s="41">
        <f t="shared" si="0"/>
        <v>1264</v>
      </c>
      <c r="K93" s="41">
        <f t="shared" si="0"/>
        <v>812</v>
      </c>
      <c r="L93" s="41">
        <f t="shared" si="0"/>
        <v>1017</v>
      </c>
      <c r="M93" s="41">
        <f t="shared" si="0"/>
        <v>297</v>
      </c>
      <c r="N93" s="41">
        <f t="shared" si="0"/>
        <v>1117</v>
      </c>
      <c r="O93" s="42">
        <f>O91-O90</f>
        <v>10759</v>
      </c>
      <c r="P93" s="43"/>
      <c r="Q93" s="42">
        <f>Q91-Q90</f>
        <v>896.58333333333303</v>
      </c>
    </row>
  </sheetData>
  <mergeCells count="1">
    <mergeCell ref="B11:P11"/>
  </mergeCells>
  <printOptions horizontalCentered="1"/>
  <pageMargins left="0.25" right="0.25" top="0.75" bottom="0.75" header="0.3" footer="0.3"/>
  <pageSetup paperSize="9" scale="57" fitToHeight="0" orientation="landscape" r:id="rId1"/>
  <headerFooter differentFirst="1">
    <oddFooter>Page &amp;P of &amp;N</oddFooter>
  </headerFooter>
  <drawing r:id="rId2"/>
  <legacyDrawing r:id="rId3"/>
  <tableParts count="4">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span" markers="1" high="1" low="1" displayHidden="1" xr2:uid="{00000000-0003-0000-0100-00000700000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2021'!C29:N29</xm:f>
              <xm:sqref>P29</xm:sqref>
            </x14:sparkline>
            <x14:sparkline>
              <xm:f>'Familienbudget - Planung 2021'!C30:N30</xm:f>
              <xm:sqref>P30</xm:sqref>
            </x14:sparkline>
            <x14:sparkline>
              <xm:f>'Familienbudget - Planung 2021'!C31:N31</xm:f>
              <xm:sqref>P31</xm:sqref>
            </x14:sparkline>
            <x14:sparkline>
              <xm:f>'Familienbudget - Planung 2021'!C32:N32</xm:f>
              <xm:sqref>P32</xm:sqref>
            </x14:sparkline>
            <x14:sparkline>
              <xm:f>'Familienbudget - Planung 2021'!C33:N33</xm:f>
              <xm:sqref>P33</xm:sqref>
            </x14:sparkline>
            <x14:sparkline>
              <xm:f>'Familienbudget - Planung 2021'!C34:N34</xm:f>
              <xm:sqref>P34</xm:sqref>
            </x14:sparkline>
            <x14:sparkline>
              <xm:f>'Familienbudget - Planung 2021'!C46:N46</xm:f>
              <xm:sqref>P46</xm:sqref>
            </x14:sparkline>
            <x14:sparkline>
              <xm:f>'Familienbudget - Planung 2021'!C47:N47</xm:f>
              <xm:sqref>P47</xm:sqref>
            </x14:sparkline>
            <x14:sparkline>
              <xm:f>'Familienbudget - Planung 2021'!C70:N70</xm:f>
              <xm:sqref>P70</xm:sqref>
            </x14:sparkline>
          </x14:sparklines>
        </x14:sparklineGroup>
        <x14:sparklineGroup type="column" displayEmptyCellsAs="gap" high="1" low="1" xr2:uid="{00000000-0003-0000-0100-000004000000}">
          <x14:colorSeries theme="5"/>
          <x14:colorNegative rgb="FFFFB620"/>
          <x14:colorAxis rgb="FF000000"/>
          <x14:colorMarkers rgb="FFD70077"/>
          <x14:colorFirst rgb="FF777777"/>
          <x14:colorLast rgb="FF359CEB"/>
          <x14:colorHigh rgb="FFFF0000"/>
          <x14:colorLow rgb="FF92D050"/>
          <x14:sparklines>
            <x14:sparkline>
              <xm:f>'Familienbudget - Planung 2021'!C93:N93</xm:f>
              <xm:sqref>P93</xm:sqref>
            </x14:sparkline>
          </x14:sparklines>
        </x14:sparklineGroup>
        <x14:sparklineGroup type="column" displayEmptyCellsAs="gap" high="1" low="1" xr2:uid="{00000000-0003-0000-0100-000003000000}">
          <x14:colorSeries theme="5"/>
          <x14:colorNegative rgb="FFFFB620"/>
          <x14:colorAxis rgb="FF000000"/>
          <x14:colorMarkers rgb="FFD70077"/>
          <x14:colorFirst rgb="FF777777"/>
          <x14:colorLast rgb="FF359CEB"/>
          <x14:colorHigh rgb="FFFF0000"/>
          <x14:colorLow rgb="FF92D050"/>
          <x14:sparklines>
            <x14:sparkline>
              <xm:f>'Familienbudget - Planung 2021'!C91:N91</xm:f>
              <xm:sqref>P91</xm:sqref>
            </x14:sparkline>
          </x14:sparklines>
        </x14:sparklineGroup>
        <x14:sparklineGroup type="column" displayEmptyCellsAs="gap" high="1" low="1" xr2:uid="{00000000-0003-0000-0100-000002000000}">
          <x14:colorSeries theme="5"/>
          <x14:colorNegative rgb="FFFFB620"/>
          <x14:colorAxis rgb="FF000000"/>
          <x14:colorMarkers rgb="FFD70077"/>
          <x14:colorFirst rgb="FF777777"/>
          <x14:colorLast rgb="FF359CEB"/>
          <x14:colorHigh rgb="FFFF0000"/>
          <x14:colorLow rgb="FF92D050"/>
          <x14:sparklines>
            <x14:sparkline>
              <xm:f>'Familienbudget - Planung 2021'!C90:N90</xm:f>
              <xm:sqref>P90</xm:sqref>
            </x14:sparkline>
          </x14:sparklines>
        </x14:sparklineGroup>
        <x14:sparklineGroup type="column" displayEmptyCellsAs="gap" high="1" low="1" xr2:uid="{00000000-0003-0000-0100-000001000000}">
          <x14:colorSeries theme="5"/>
          <x14:colorNegative rgb="FFFFB620"/>
          <x14:colorAxis rgb="FF000000"/>
          <x14:colorMarkers rgb="FFD70077"/>
          <x14:colorFirst rgb="FF777777"/>
          <x14:colorLast rgb="FF359CEB"/>
          <x14:colorHigh rgb="FFFF0000"/>
          <x14:colorLow rgb="FF92D050"/>
          <x14:sparklines>
            <x14:sparkline>
              <xm:f>'Familienbudget - Planung 2021'!C88:N88</xm:f>
              <xm:sqref>P88</xm:sqref>
            </x14:sparkline>
          </x14:sparklines>
        </x14:sparklineGroup>
        <x14:sparklineGroup type="column" displayEmptyCellsAs="gap" high="1" low="1" xr2:uid="{00000000-0003-0000-0100-000005000000}">
          <x14:colorSeries theme="5"/>
          <x14:colorNegative rgb="FFFFB620"/>
          <x14:colorAxis rgb="FF000000"/>
          <x14:colorMarkers rgb="FFD70077"/>
          <x14:colorFirst rgb="FF777777"/>
          <x14:colorLast rgb="FF359CEB"/>
          <x14:colorHigh rgb="FFFF0000"/>
          <x14:colorLow rgb="FF92D050"/>
          <x14:sparklines>
            <x14:sparkline>
              <xm:f>'Familienbudget - Planung 2021'!C26:N26</xm:f>
              <xm:sqref>P26</xm:sqref>
            </x14:sparkline>
            <x14:sparkline>
              <xm:f>'Familienbudget - Planung 2021'!C10:N10</xm:f>
              <xm:sqref>P10</xm:sqref>
            </x14:sparkline>
          </x14:sparklines>
        </x14:sparklineGroup>
        <x14:sparklineGroup displayEmptyCellsAs="span" markers="1" high="1" low="1" displayHidden="1" xr2:uid="{00000000-0003-0000-0100-00000600000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2021'!C13:N13</xm:f>
              <xm:sqref>P13</xm:sqref>
            </x14:sparkline>
            <x14:sparkline>
              <xm:f>'Familienbudget - Planung 2021'!C14:N14</xm:f>
              <xm:sqref>P14</xm:sqref>
            </x14:sparkline>
            <x14:sparkline>
              <xm:f>'Familienbudget - Planung 2021'!C15:N15</xm:f>
              <xm:sqref>P15</xm:sqref>
            </x14:sparkline>
            <x14:sparkline>
              <xm:f>'Familienbudget - Planung 2021'!C16:N16</xm:f>
              <xm:sqref>P16</xm:sqref>
            </x14:sparkline>
            <x14:sparkline>
              <xm:f>'Familienbudget - Planung 2021'!C17:N17</xm:f>
              <xm:sqref>P17</xm:sqref>
            </x14:sparkline>
            <x14:sparkline>
              <xm:f>'Familienbudget - Planung 2021'!C18:N18</xm:f>
              <xm:sqref>P18</xm:sqref>
            </x14:sparkline>
            <x14:sparkline>
              <xm:f>'Familienbudget - Planung 2021'!C19:N19</xm:f>
              <xm:sqref>P19</xm:sqref>
            </x14:sparkline>
            <x14:sparkline>
              <xm:f>'Familienbudget - Planung 2021'!C25:N25</xm:f>
              <xm:sqref>P25</xm:sqref>
            </x14:sparkline>
          </x14:sparklines>
        </x14:sparklineGroup>
        <x14:sparklineGroup type="column" displayEmptyCellsAs="gap" high="1" low="1" xr2:uid="{00000000-0003-0000-0100-000009000000}">
          <x14:colorSeries theme="5"/>
          <x14:colorNegative rgb="FFFFB620"/>
          <x14:colorAxis rgb="FF000000"/>
          <x14:colorMarkers rgb="FFD70077"/>
          <x14:colorFirst rgb="FF777777"/>
          <x14:colorLast rgb="FF359CEB"/>
          <x14:colorHigh rgb="FFFF0000"/>
          <x14:colorLow rgb="FF92D050"/>
          <x14:sparklines>
            <x14:sparkline>
              <xm:f>'Familienbudget - Planung 2021'!C71:N71</xm:f>
              <xm:sqref>P71</xm:sqref>
            </x14:sparkline>
          </x14:sparklines>
        </x14:sparklineGroup>
        <x14:sparklineGroup displayEmptyCellsAs="gap" markers="1" high="1" low="1" xr2:uid="{00000000-0003-0000-0100-000008000000}">
          <x14:colorSeries theme="5" tint="0.39997558519241921"/>
          <x14:colorNegative theme="0" tint="-0.499984740745262"/>
          <x14:colorAxis rgb="FF000000"/>
          <x14:colorMarkers theme="5"/>
          <x14:colorFirst theme="6" tint="-0.249977111117893"/>
          <x14:colorLast theme="6" tint="-0.249977111117893"/>
          <x14:colorHigh rgb="FF92D050"/>
          <x14:colorLow rgb="FFFF0000"/>
          <x14:sparklines>
            <x14:sparkline>
              <xm:f>'Familienbudget - Planung 2021'!C5:N5</xm:f>
              <xm:sqref>P5</xm:sqref>
            </x14:sparkline>
            <x14:sparkline>
              <xm:f>'Familienbudget - Planung 2021'!C6:N6</xm:f>
              <xm:sqref>P6</xm:sqref>
            </x14:sparkline>
            <x14:sparkline>
              <xm:f>'Familienbudget - Planung 2021'!C7:N7</xm:f>
              <xm:sqref>P7</xm:sqref>
            </x14:sparkline>
            <x14:sparkline>
              <xm:f>'Familienbudget - Planung 2021'!C8:N8</xm:f>
              <xm:sqref>P8</xm:sqref>
            </x14:sparkline>
            <x14:sparkline>
              <xm:f>'Familienbudget - Planung 2021'!C9:N9</xm:f>
              <xm:sqref>P9</xm:sqref>
            </x14:sparkline>
          </x14:sparklines>
        </x14:sparklineGroup>
        <x14:sparklineGroup displayEmptyCellsAs="span" markers="1" high="1" low="1" displayHidden="1" xr2:uid="{00000000-0003-0000-0100-00000000000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2021'!C74:N74</xm:f>
              <xm:sqref>P74</xm:sqref>
            </x14:sparkline>
            <x14:sparkline>
              <xm:f>'Familienbudget - Planung 2021'!C79:N79</xm:f>
              <xm:sqref>P79</xm:sqref>
            </x14:sparkline>
            <x14:sparkline>
              <xm:f>'Familienbudget - Planung 2021'!C80:N80</xm:f>
              <xm:sqref>P80</xm:sqref>
            </x14:sparkline>
            <x14:sparkline>
              <xm:f>'Familienbudget - Planung 2021'!C81:N81</xm:f>
              <xm:sqref>P81</xm:sqref>
            </x14:sparkline>
            <x14:sparkline>
              <xm:f>'Familienbudget - Planung 2021'!C82:N82</xm:f>
              <xm:sqref>P82</xm:sqref>
            </x14:sparkline>
            <x14:sparkline>
              <xm:f>'Familienbudget - Planung 2021'!C83:N83</xm:f>
              <xm:sqref>P83</xm:sqref>
            </x14:sparkline>
            <x14:sparkline>
              <xm:f>'Familienbudget - Planung 2021'!C84:N84</xm:f>
              <xm:sqref>P84</xm:sqref>
            </x14:sparkline>
            <x14:sparkline>
              <xm:f>'Familienbudget - Planung 2021'!C85:N85</xm:f>
              <xm:sqref>P85</xm:sqref>
            </x14:sparkline>
            <x14:sparkline>
              <xm:f>'Familienbudget - Planung 2021'!C86:N86</xm:f>
              <xm:sqref>P86</xm:sqref>
            </x14:sparkline>
            <x14:sparkline>
              <xm:f>'Familienbudget - Planung 2021'!C87:N87</xm:f>
              <xm:sqref>P87</xm:sqref>
            </x14:sparkline>
          </x14:sparklines>
        </x14:sparklineGroup>
        <x14:sparklineGroup displayEmptyCellsAs="span" markers="1" high="1" low="1" displayHidden="1" xr2:uid="{8A1462D5-AC2C-4226-A256-BDAB596625EC}">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2021'!C35:N35</xm:f>
              <xm:sqref>P35</xm:sqref>
            </x14:sparkline>
          </x14:sparklines>
        </x14:sparklineGroup>
        <x14:sparklineGroup displayEmptyCellsAs="span" markers="1" high="1" low="1" displayHidden="1" xr2:uid="{293C3AF1-33F4-42D2-B2FA-D5C6AD369378}">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2021'!C38:N38</xm:f>
              <xm:sqref>P38</xm:sqref>
            </x14:sparkline>
          </x14:sparklines>
        </x14:sparklineGroup>
        <x14:sparklineGroup displayEmptyCellsAs="span" markers="1" high="1" low="1" displayHidden="1" xr2:uid="{6233B12F-CA4B-4600-93FD-7C50E42E039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2021'!C36:N36</xm:f>
              <xm:sqref>P36</xm:sqref>
            </x14:sparkline>
            <x14:sparkline>
              <xm:f>'Familienbudget - Planung 2021'!C37:N37</xm:f>
              <xm:sqref>P37</xm:sqref>
            </x14:sparkline>
          </x14:sparklines>
        </x14:sparklineGroup>
        <x14:sparklineGroup displayEmptyCellsAs="span" markers="1" high="1" low="1" displayHidden="1" xr2:uid="{513B166C-1E73-43BB-9515-121F46972C7E}">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2021'!C39:N39</xm:f>
              <xm:sqref>P39</xm:sqref>
            </x14:sparkline>
          </x14:sparklines>
        </x14:sparklineGroup>
        <x14:sparklineGroup displayEmptyCellsAs="span" markers="1" high="1" low="1" displayHidden="1" xr2:uid="{0E7DEB46-687E-40CC-92A2-4C4CCF0E542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2021'!C40:N40</xm:f>
              <xm:sqref>P40</xm:sqref>
            </x14:sparkline>
          </x14:sparklines>
        </x14:sparklineGroup>
        <x14:sparklineGroup displayEmptyCellsAs="span" markers="1" high="1" low="1" displayHidden="1" xr2:uid="{960F28D5-AC2E-4F72-A933-4919F0B6B32F}">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2021'!C41:N41</xm:f>
              <xm:sqref>P41</xm:sqref>
            </x14:sparkline>
          </x14:sparklines>
        </x14:sparklineGroup>
        <x14:sparklineGroup displayEmptyCellsAs="span" markers="1" high="1" low="1" displayHidden="1" xr2:uid="{B064619F-737B-4E86-8960-3FBF6AF362DB}">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2021'!C42:N42</xm:f>
              <xm:sqref>P42</xm:sqref>
            </x14:sparkline>
          </x14:sparklines>
        </x14:sparklineGroup>
        <x14:sparklineGroup displayEmptyCellsAs="span" markers="1" high="1" low="1" displayHidden="1" xr2:uid="{DC43C70C-6E87-478E-BEC1-504312F3319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2021'!C43:N43</xm:f>
              <xm:sqref>P43</xm:sqref>
            </x14:sparkline>
          </x14:sparklines>
        </x14:sparklineGroup>
        <x14:sparklineGroup displayEmptyCellsAs="span" markers="1" high="1" low="1" displayHidden="1" xr2:uid="{CD6EF6AD-C186-4CA1-A441-81484C27296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2021'!C45:N45</xm:f>
              <xm:sqref>P45</xm:sqref>
            </x14:sparkline>
          </x14:sparklines>
        </x14:sparklineGroup>
        <x14:sparklineGroup displayEmptyCellsAs="span" markers="1" high="1" low="1" displayHidden="1" xr2:uid="{9739C745-7153-4627-8D3F-9D0CE6D3325A}">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2021'!C44:N44</xm:f>
              <xm:sqref>P44</xm:sqref>
            </x14:sparkline>
          </x14:sparklines>
        </x14:sparklineGroup>
        <x14:sparklineGroup displayEmptyCellsAs="span" markers="1" high="1" low="1" displayHidden="1" xr2:uid="{B5B8A3F6-CD75-4A21-87B2-EEF6A0E7402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2021'!C20:N20</xm:f>
              <xm:sqref>P20</xm:sqref>
            </x14:sparkline>
          </x14:sparklines>
        </x14:sparklineGroup>
        <x14:sparklineGroup displayEmptyCellsAs="span" markers="1" high="1" low="1" displayHidden="1" xr2:uid="{63932A65-98F9-44EE-AC2F-72A70F57C9A1}">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2021'!C49:N49</xm:f>
              <xm:sqref>P49</xm:sqref>
            </x14:sparkline>
          </x14:sparklines>
        </x14:sparklineGroup>
        <x14:sparklineGroup displayEmptyCellsAs="span" markers="1" high="1" low="1" displayHidden="1" xr2:uid="{76729B3A-BFE1-4474-8F96-5E97656A6667}">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2021'!C57:N57</xm:f>
              <xm:sqref>P57</xm:sqref>
            </x14:sparkline>
          </x14:sparklines>
        </x14:sparklineGroup>
        <x14:sparklineGroup displayEmptyCellsAs="span" markers="1" high="1" low="1" displayHidden="1" xr2:uid="{F6E9C24B-6D40-4FD0-B572-540E4A0494AB}">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2021'!C21:N21</xm:f>
              <xm:sqref>P21</xm:sqref>
            </x14:sparkline>
          </x14:sparklines>
        </x14:sparklineGroup>
        <x14:sparklineGroup displayEmptyCellsAs="span" markers="1" high="1" low="1" displayHidden="1" xr2:uid="{6177848C-B736-439B-B657-6E03FFC6000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2021'!C48:N48</xm:f>
              <xm:sqref>P48</xm:sqref>
            </x14:sparkline>
          </x14:sparklines>
        </x14:sparklineGroup>
        <x14:sparklineGroup displayEmptyCellsAs="span" markers="1" high="1" low="1" displayHidden="1" xr2:uid="{2F1912B0-6892-448C-9452-05D4C19E38E6}">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2021'!C51:N51</xm:f>
              <xm:sqref>P51</xm:sqref>
            </x14:sparkline>
          </x14:sparklines>
        </x14:sparklineGroup>
        <x14:sparklineGroup displayEmptyCellsAs="span" markers="1" high="1" low="1" displayHidden="1" xr2:uid="{6A95801E-F3EA-4B12-B619-BC9F1FEC861B}">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2021'!C50:N50</xm:f>
              <xm:sqref>P50</xm:sqref>
            </x14:sparkline>
          </x14:sparklines>
        </x14:sparklineGroup>
        <x14:sparklineGroup displayEmptyCellsAs="span" markers="1" high="1" low="1" displayHidden="1" xr2:uid="{23BEB31F-C6E5-40E2-B094-7A82B7200024}">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2021'!C53:N53</xm:f>
              <xm:sqref>P53</xm:sqref>
            </x14:sparkline>
          </x14:sparklines>
        </x14:sparklineGroup>
        <x14:sparklineGroup displayEmptyCellsAs="span" markers="1" high="1" low="1" displayHidden="1" xr2:uid="{5B7D6DF8-DA09-466D-AE80-5892A50E5F3C}">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2021'!C52:N52</xm:f>
              <xm:sqref>P52</xm:sqref>
            </x14:sparkline>
          </x14:sparklines>
        </x14:sparklineGroup>
        <x14:sparklineGroup displayEmptyCellsAs="span" markers="1" high="1" low="1" displayHidden="1" xr2:uid="{BD642C06-CF44-474C-9836-5AF27234B504}">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2021'!C56:N56</xm:f>
              <xm:sqref>P56</xm:sqref>
            </x14:sparkline>
          </x14:sparklines>
        </x14:sparklineGroup>
        <x14:sparklineGroup displayEmptyCellsAs="span" markers="1" high="1" low="1" displayHidden="1" xr2:uid="{A63D0A67-27F6-41F2-8603-561B4D8E4F2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2021'!C54:N54</xm:f>
              <xm:sqref>P54</xm:sqref>
            </x14:sparkline>
          </x14:sparklines>
        </x14:sparklineGroup>
        <x14:sparklineGroup displayEmptyCellsAs="span" markers="1" high="1" low="1" displayHidden="1" xr2:uid="{4F9643F0-984F-4D12-B6BB-0682FB2D372B}">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2021'!C55:N55</xm:f>
              <xm:sqref>P55</xm:sqref>
            </x14:sparkline>
          </x14:sparklines>
        </x14:sparklineGroup>
        <x14:sparklineGroup displayEmptyCellsAs="span" markers="1" high="1" low="1" displayHidden="1" xr2:uid="{9FC2FEA3-8D6D-43B8-8806-F865691D6395}">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2021'!C61:N61</xm:f>
              <xm:sqref>P61</xm:sqref>
            </x14:sparkline>
          </x14:sparklines>
        </x14:sparklineGroup>
        <x14:sparklineGroup displayEmptyCellsAs="span" markers="1" high="1" low="1" displayHidden="1" xr2:uid="{35CB2CEB-389A-4D79-8050-95A9E2F46D0D}">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2021'!C60:N60</xm:f>
              <xm:sqref>P60</xm:sqref>
            </x14:sparkline>
          </x14:sparklines>
        </x14:sparklineGroup>
        <x14:sparklineGroup displayEmptyCellsAs="span" markers="1" high="1" low="1" displayHidden="1" xr2:uid="{F511F7CA-9150-43D7-8248-62A0608220C9}">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2021'!C59:N59</xm:f>
              <xm:sqref>P59</xm:sqref>
            </x14:sparkline>
          </x14:sparklines>
        </x14:sparklineGroup>
        <x14:sparklineGroup displayEmptyCellsAs="span" markers="1" high="1" low="1" displayHidden="1" xr2:uid="{A362E403-D7A5-4005-9B29-038D1284BF07}">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2021'!C58:N58</xm:f>
              <xm:sqref>P58</xm:sqref>
            </x14:sparkline>
          </x14:sparklines>
        </x14:sparklineGroup>
        <x14:sparklineGroup displayEmptyCellsAs="span" markers="1" high="1" low="1" displayHidden="1" xr2:uid="{BE9D295D-7CC8-49A3-8A2B-2C8C3A08EAD7}">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2021'!C67:N67</xm:f>
              <xm:sqref>P67</xm:sqref>
            </x14:sparkline>
          </x14:sparklines>
        </x14:sparklineGroup>
        <x14:sparklineGroup displayEmptyCellsAs="span" markers="1" high="1" low="1" displayHidden="1" xr2:uid="{15C614FD-36CA-4107-8EAA-8E031DD91CE1}">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2021'!C66:N66</xm:f>
              <xm:sqref>P66</xm:sqref>
            </x14:sparkline>
          </x14:sparklines>
        </x14:sparklineGroup>
        <x14:sparklineGroup displayEmptyCellsAs="span" markers="1" high="1" low="1" displayHidden="1" xr2:uid="{D85DD9BB-DD4C-4F74-8F32-713C88256BC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2021'!C62:N62</xm:f>
              <xm:sqref>P62</xm:sqref>
            </x14:sparkline>
          </x14:sparklines>
        </x14:sparklineGroup>
        <x14:sparklineGroup displayEmptyCellsAs="span" markers="1" high="1" low="1" displayHidden="1" xr2:uid="{3619DE3A-97D5-479A-B7B3-270D89BEF66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2021'!C63:N63</xm:f>
              <xm:sqref>P63</xm:sqref>
            </x14:sparkline>
          </x14:sparklines>
        </x14:sparklineGroup>
        <x14:sparklineGroup displayEmptyCellsAs="span" markers="1" high="1" low="1" displayHidden="1" xr2:uid="{DED0FB76-6EB0-40C1-9435-00F536ABA44A}">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2021'!C64:N64</xm:f>
              <xm:sqref>P64</xm:sqref>
            </x14:sparkline>
          </x14:sparklines>
        </x14:sparklineGroup>
        <x14:sparklineGroup displayEmptyCellsAs="span" markers="1" high="1" low="1" displayHidden="1" xr2:uid="{69E3F3F6-8BF4-4E17-A84A-BE071EEDD73F}">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2021'!C23:N23</xm:f>
              <xm:sqref>P23</xm:sqref>
            </x14:sparkline>
          </x14:sparklines>
        </x14:sparklineGroup>
        <x14:sparklineGroup displayEmptyCellsAs="span" markers="1" high="1" low="1" displayHidden="1" xr2:uid="{91FE9F9C-C06A-475B-BE27-3D124EDF34EF}">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2021'!C65:N65</xm:f>
              <xm:sqref>P65</xm:sqref>
            </x14:sparkline>
          </x14:sparklines>
        </x14:sparklineGroup>
        <x14:sparklineGroup displayEmptyCellsAs="span" markers="1" high="1" low="1" displayHidden="1" xr2:uid="{B0D1D4B8-E564-4194-8D41-31DC948287B5}">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2021'!C24:N24</xm:f>
              <xm:sqref>P24</xm:sqref>
            </x14:sparkline>
          </x14:sparklines>
        </x14:sparklineGroup>
        <x14:sparklineGroup displayEmptyCellsAs="span" markers="1" high="1" low="1" displayHidden="1" xr2:uid="{59AC6FD8-0E26-4B8C-A753-081C34C121B8}">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2021'!C22:N22</xm:f>
              <xm:sqref>P22</xm:sqref>
            </x14:sparkline>
          </x14:sparklines>
        </x14:sparklineGroup>
        <x14:sparklineGroup displayEmptyCellsAs="span" markers="1" high="1" low="1" displayHidden="1" xr2:uid="{10F52E32-100F-4246-9AAB-2BD05F80400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2021'!C68:N68</xm:f>
              <xm:sqref>P68</xm:sqref>
            </x14:sparkline>
          </x14:sparklines>
        </x14:sparklineGroup>
        <x14:sparklineGroup displayEmptyCellsAs="span" markers="1" high="1" low="1" displayHidden="1" xr2:uid="{CE0E33A3-77C5-4E6C-81B0-BE91213D146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2021'!C69:N69</xm:f>
              <xm:sqref>P69</xm:sqref>
            </x14:sparkline>
          </x14:sparklines>
        </x14:sparklineGroup>
        <x14:sparklineGroup displayEmptyCellsAs="span" markers="1" high="1" low="1" displayHidden="1" xr2:uid="{036911BC-754F-4373-BB41-F0E3E2E1FA34}">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2021'!C75:N75</xm:f>
              <xm:sqref>P75</xm:sqref>
            </x14:sparkline>
          </x14:sparklines>
        </x14:sparklineGroup>
        <x14:sparklineGroup displayEmptyCellsAs="span" markers="1" high="1" low="1" displayHidden="1" xr2:uid="{404B8EC3-9C5E-4C04-9DCB-48F429D6C0BC}">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2021'!C76:N76</xm:f>
              <xm:sqref>P76</xm:sqref>
            </x14:sparkline>
          </x14:sparklines>
        </x14:sparklineGroup>
        <x14:sparklineGroup displayEmptyCellsAs="span" markers="1" high="1" low="1" displayHidden="1" xr2:uid="{0B900BE6-9883-47EB-97FF-E7C50741C44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2021'!C77:N77</xm:f>
              <xm:sqref>P77</xm:sqref>
            </x14:sparkline>
          </x14:sparklines>
        </x14:sparklineGroup>
        <x14:sparklineGroup displayEmptyCellsAs="span" markers="1" high="1" low="1" displayHidden="1" xr2:uid="{0EB089BF-AE55-49FC-B83B-EF8A75549791}">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Planung 2021'!C78:N78</xm:f>
              <xm:sqref>P78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A1:S93"/>
  <sheetViews>
    <sheetView showGridLines="0" zoomScale="80" zoomScaleNormal="80" workbookViewId="0">
      <selection activeCell="C2" sqref="C2"/>
    </sheetView>
  </sheetViews>
  <sheetFormatPr baseColWidth="10" defaultColWidth="9.1328125" defaultRowHeight="21" customHeight="1" x14ac:dyDescent="0.35"/>
  <cols>
    <col min="1" max="1" width="1.46484375" style="2" customWidth="1"/>
    <col min="2" max="2" width="38.53125" style="2" customWidth="1"/>
    <col min="3" max="14" width="12.6640625" style="2" customWidth="1"/>
    <col min="15" max="15" width="28.6640625" style="2" bestFit="1" customWidth="1"/>
    <col min="16" max="16" width="14.46484375" style="2" customWidth="1"/>
    <col min="17" max="17" width="28.6640625" style="2" bestFit="1" customWidth="1"/>
    <col min="18" max="16384" width="9.1328125" style="2"/>
  </cols>
  <sheetData>
    <row r="1" spans="1:19" ht="33" customHeight="1" x14ac:dyDescent="0.75">
      <c r="A1" s="1"/>
      <c r="B1" s="9" t="s">
        <v>205</v>
      </c>
      <c r="C1" s="1"/>
      <c r="D1" s="1"/>
      <c r="E1" s="1"/>
      <c r="F1" s="1"/>
      <c r="H1" s="1"/>
      <c r="I1" s="1"/>
      <c r="J1" s="1"/>
      <c r="M1" s="1"/>
      <c r="N1"/>
      <c r="O1"/>
      <c r="P1"/>
      <c r="Q1"/>
    </row>
    <row r="2" spans="1:19" ht="21" customHeight="1" x14ac:dyDescent="0.5">
      <c r="A2" s="1"/>
      <c r="B2" s="3" t="s">
        <v>9</v>
      </c>
      <c r="C2" s="4">
        <v>2021</v>
      </c>
      <c r="D2" s="1"/>
      <c r="E2" s="1"/>
      <c r="F2" s="1"/>
      <c r="H2" s="1"/>
      <c r="I2" s="1"/>
      <c r="J2" s="1"/>
      <c r="K2" s="1"/>
      <c r="L2" s="1"/>
      <c r="M2" s="1"/>
      <c r="N2"/>
    </row>
    <row r="3" spans="1:19" ht="21" customHeight="1" thickBot="1" x14ac:dyDescent="0.4">
      <c r="A3" s="1"/>
      <c r="B3" s="1"/>
      <c r="C3" s="1"/>
      <c r="D3" s="1"/>
      <c r="E3" s="1"/>
      <c r="F3" s="1"/>
      <c r="G3" s="1"/>
      <c r="H3" s="1"/>
      <c r="I3" s="1"/>
      <c r="J3" s="1"/>
      <c r="K3" s="1"/>
      <c r="L3" s="1"/>
      <c r="M3" s="1"/>
      <c r="N3" s="1"/>
      <c r="O3" s="1"/>
      <c r="P3" s="1"/>
      <c r="Q3" s="1"/>
      <c r="S3" s="80" t="s">
        <v>118</v>
      </c>
    </row>
    <row r="4" spans="1:19" ht="21" customHeight="1" x14ac:dyDescent="0.35">
      <c r="A4" s="1"/>
      <c r="B4" s="13" t="s">
        <v>10</v>
      </c>
      <c r="C4" s="12" t="s">
        <v>0</v>
      </c>
      <c r="D4" s="12" t="s">
        <v>1</v>
      </c>
      <c r="E4" s="12" t="s">
        <v>12</v>
      </c>
      <c r="F4" s="12" t="s">
        <v>2</v>
      </c>
      <c r="G4" s="12" t="s">
        <v>13</v>
      </c>
      <c r="H4" s="12" t="s">
        <v>3</v>
      </c>
      <c r="I4" s="12" t="s">
        <v>4</v>
      </c>
      <c r="J4" s="12" t="s">
        <v>5</v>
      </c>
      <c r="K4" s="12" t="s">
        <v>6</v>
      </c>
      <c r="L4" s="12" t="s">
        <v>14</v>
      </c>
      <c r="M4" s="12" t="s">
        <v>7</v>
      </c>
      <c r="N4" s="12" t="s">
        <v>15</v>
      </c>
      <c r="O4" s="28" t="s">
        <v>16</v>
      </c>
      <c r="P4" s="12" t="s">
        <v>8</v>
      </c>
      <c r="Q4" s="30" t="s">
        <v>39</v>
      </c>
      <c r="S4" s="7" t="s">
        <v>119</v>
      </c>
    </row>
    <row r="5" spans="1:19" s="7" customFormat="1" ht="21" customHeight="1" x14ac:dyDescent="0.35">
      <c r="A5" s="5"/>
      <c r="B5" s="8" t="s">
        <v>20</v>
      </c>
      <c r="C5" s="14">
        <v>2600</v>
      </c>
      <c r="D5" s="14">
        <v>2600</v>
      </c>
      <c r="E5" s="14">
        <v>2600</v>
      </c>
      <c r="F5" s="14">
        <v>2600</v>
      </c>
      <c r="G5" s="14">
        <v>2600</v>
      </c>
      <c r="H5" s="14">
        <v>2600</v>
      </c>
      <c r="I5" s="14">
        <v>2600</v>
      </c>
      <c r="J5" s="14">
        <v>2600</v>
      </c>
      <c r="K5" s="14">
        <v>2600</v>
      </c>
      <c r="L5" s="14">
        <v>2600</v>
      </c>
      <c r="M5" s="14">
        <v>2600</v>
      </c>
      <c r="N5" s="14">
        <v>2600</v>
      </c>
      <c r="O5" s="29">
        <f>SUM(tblEinkünfte610[[#This Row],[JAN]:[DEZ]])</f>
        <v>31200</v>
      </c>
      <c r="P5" s="8"/>
      <c r="Q5" s="29">
        <f>tblEinkünfte610[[#This Row],[SUMME JAHR BIS HEUTE]]/12</f>
        <v>2600</v>
      </c>
      <c r="S5" s="7" t="s">
        <v>120</v>
      </c>
    </row>
    <row r="6" spans="1:19" s="6" customFormat="1" ht="21" customHeight="1" x14ac:dyDescent="0.35">
      <c r="B6" s="8" t="s">
        <v>21</v>
      </c>
      <c r="C6" s="14">
        <v>385</v>
      </c>
      <c r="D6" s="14">
        <v>385</v>
      </c>
      <c r="E6" s="14">
        <v>385</v>
      </c>
      <c r="F6" s="14">
        <v>385</v>
      </c>
      <c r="G6" s="14">
        <v>385</v>
      </c>
      <c r="H6" s="14">
        <v>385</v>
      </c>
      <c r="I6" s="14">
        <v>385</v>
      </c>
      <c r="J6" s="14">
        <v>385</v>
      </c>
      <c r="K6" s="14">
        <v>385</v>
      </c>
      <c r="L6" s="14">
        <v>385</v>
      </c>
      <c r="M6" s="14">
        <v>385</v>
      </c>
      <c r="N6" s="14">
        <v>385</v>
      </c>
      <c r="O6" s="29">
        <f>SUM(tblEinkünfte610[[#This Row],[JAN]:[DEZ]])</f>
        <v>4620</v>
      </c>
      <c r="P6" s="8"/>
      <c r="Q6" s="29">
        <f>tblEinkünfte610[[#This Row],[SUMME JAHR BIS HEUTE]]/12</f>
        <v>385</v>
      </c>
      <c r="S6" s="6" t="s">
        <v>121</v>
      </c>
    </row>
    <row r="7" spans="1:19" s="6" customFormat="1" ht="21" customHeight="1" x14ac:dyDescent="0.35">
      <c r="B7" s="8" t="s">
        <v>22</v>
      </c>
      <c r="C7" s="14">
        <v>185</v>
      </c>
      <c r="D7" s="14">
        <v>185</v>
      </c>
      <c r="E7" s="14">
        <v>185</v>
      </c>
      <c r="F7" s="14">
        <v>185</v>
      </c>
      <c r="G7" s="14">
        <v>185</v>
      </c>
      <c r="H7" s="14">
        <v>185</v>
      </c>
      <c r="I7" s="14">
        <v>185</v>
      </c>
      <c r="J7" s="14">
        <v>185</v>
      </c>
      <c r="K7" s="14">
        <v>185</v>
      </c>
      <c r="L7" s="14">
        <v>185</v>
      </c>
      <c r="M7" s="14">
        <v>185</v>
      </c>
      <c r="N7" s="14">
        <v>185</v>
      </c>
      <c r="O7" s="29">
        <f>SUM(tblEinkünfte610[[#This Row],[JAN]:[DEZ]])</f>
        <v>2220</v>
      </c>
      <c r="P7" s="8"/>
      <c r="Q7" s="29">
        <f>tblEinkünfte610[[#This Row],[SUMME JAHR BIS HEUTE]]/12</f>
        <v>185</v>
      </c>
    </row>
    <row r="8" spans="1:19" s="6" customFormat="1" ht="21" customHeight="1" x14ac:dyDescent="0.35">
      <c r="B8" s="8" t="s">
        <v>146</v>
      </c>
      <c r="C8" s="14">
        <v>100</v>
      </c>
      <c r="D8" s="14">
        <v>0</v>
      </c>
      <c r="E8" s="14">
        <v>0</v>
      </c>
      <c r="F8" s="14">
        <v>0</v>
      </c>
      <c r="G8" s="14">
        <v>0</v>
      </c>
      <c r="H8" s="14">
        <v>0</v>
      </c>
      <c r="I8" s="14">
        <v>100</v>
      </c>
      <c r="J8" s="14">
        <v>0</v>
      </c>
      <c r="K8" s="14">
        <v>0</v>
      </c>
      <c r="L8" s="14">
        <v>0</v>
      </c>
      <c r="M8" s="14">
        <v>0</v>
      </c>
      <c r="N8" s="14">
        <v>0</v>
      </c>
      <c r="O8" s="29">
        <f>SUM(tblEinkünfte610[[#This Row],[JAN]:[DEZ]])</f>
        <v>200</v>
      </c>
      <c r="P8" s="8"/>
      <c r="Q8" s="29">
        <f>tblEinkünfte610[[#This Row],[SUMME JAHR BIS HEUTE]]/12</f>
        <v>16.666666666666668</v>
      </c>
    </row>
    <row r="9" spans="1:19" s="7" customFormat="1" ht="21" customHeight="1" thickBot="1" x14ac:dyDescent="0.4">
      <c r="A9" s="5"/>
      <c r="B9" s="8" t="s">
        <v>11</v>
      </c>
      <c r="C9" s="14">
        <v>200</v>
      </c>
      <c r="D9" s="14">
        <v>200</v>
      </c>
      <c r="E9" s="14">
        <v>200</v>
      </c>
      <c r="F9" s="14">
        <v>200</v>
      </c>
      <c r="G9" s="14">
        <v>200</v>
      </c>
      <c r="H9" s="14">
        <v>200</v>
      </c>
      <c r="I9" s="14">
        <v>200</v>
      </c>
      <c r="J9" s="14">
        <v>200</v>
      </c>
      <c r="K9" s="14">
        <v>200</v>
      </c>
      <c r="L9" s="14">
        <v>200</v>
      </c>
      <c r="M9" s="14">
        <v>200</v>
      </c>
      <c r="N9" s="14">
        <v>200</v>
      </c>
      <c r="O9" s="29">
        <f>SUM(tblEinkünfte610[[#This Row],[JAN]:[DEZ]])</f>
        <v>2400</v>
      </c>
      <c r="P9" s="8"/>
      <c r="Q9" s="29">
        <f>tblEinkünfte610[[#This Row],[SUMME JAHR BIS HEUTE]]/12</f>
        <v>200</v>
      </c>
    </row>
    <row r="10" spans="1:19" ht="21" customHeight="1" x14ac:dyDescent="0.35">
      <c r="A10" s="1"/>
      <c r="B10" s="8" t="s">
        <v>17</v>
      </c>
      <c r="C10" s="15">
        <f>SUBTOTAL(109,tblEinkünfte610[JAN])</f>
        <v>3470</v>
      </c>
      <c r="D10" s="15">
        <f>SUBTOTAL(109,tblEinkünfte610[FEB])</f>
        <v>3370</v>
      </c>
      <c r="E10" s="15">
        <f>SUBTOTAL(109,tblEinkünfte610[MÄR])</f>
        <v>3370</v>
      </c>
      <c r="F10" s="15">
        <f>SUBTOTAL(109,tblEinkünfte610[APR])</f>
        <v>3370</v>
      </c>
      <c r="G10" s="15">
        <f>SUBTOTAL(109,tblEinkünfte610[MAI])</f>
        <v>3370</v>
      </c>
      <c r="H10" s="15">
        <f>SUBTOTAL(109,tblEinkünfte610[JUN])</f>
        <v>3370</v>
      </c>
      <c r="I10" s="15">
        <f>SUBTOTAL(109,tblEinkünfte610[JUL])</f>
        <v>3470</v>
      </c>
      <c r="J10" s="15">
        <f>SUBTOTAL(109,tblEinkünfte610[AUG])</f>
        <v>3370</v>
      </c>
      <c r="K10" s="15">
        <f>SUBTOTAL(109,tblEinkünfte610[SEP])</f>
        <v>3370</v>
      </c>
      <c r="L10" s="15">
        <f>SUBTOTAL(109,tblEinkünfte610[OKT])</f>
        <v>3370</v>
      </c>
      <c r="M10" s="15">
        <f>SUBTOTAL(109,tblEinkünfte610[NOV])</f>
        <v>3370</v>
      </c>
      <c r="N10" s="15">
        <f>SUBTOTAL(109,tblEinkünfte610[DEZ])</f>
        <v>3370</v>
      </c>
      <c r="O10" s="35">
        <f>SUBTOTAL(109,tblEinkünfte610[SUMME JAHR BIS HEUTE])</f>
        <v>40640</v>
      </c>
      <c r="P10" s="10"/>
      <c r="Q10" s="31">
        <f>SUM(Q5:Q9)</f>
        <v>3386.6666666666665</v>
      </c>
    </row>
    <row r="11" spans="1:19" ht="21" customHeight="1" thickBot="1" x14ac:dyDescent="0.4">
      <c r="A11" s="1"/>
      <c r="B11" s="116"/>
      <c r="C11" s="116"/>
      <c r="D11" s="116"/>
      <c r="E11" s="116"/>
      <c r="F11" s="116"/>
      <c r="G11" s="116"/>
      <c r="H11" s="116"/>
      <c r="I11" s="116"/>
      <c r="J11" s="116"/>
      <c r="K11" s="116"/>
      <c r="L11" s="116"/>
      <c r="M11" s="116"/>
      <c r="N11" s="116"/>
      <c r="O11" s="116"/>
      <c r="P11" s="116"/>
    </row>
    <row r="12" spans="1:19" ht="21" customHeight="1" x14ac:dyDescent="0.35">
      <c r="A12" s="1"/>
      <c r="B12" s="13" t="s">
        <v>23</v>
      </c>
      <c r="C12" s="12" t="s">
        <v>0</v>
      </c>
      <c r="D12" s="12" t="s">
        <v>1</v>
      </c>
      <c r="E12" s="12" t="s">
        <v>12</v>
      </c>
      <c r="F12" s="12" t="s">
        <v>2</v>
      </c>
      <c r="G12" s="12" t="s">
        <v>13</v>
      </c>
      <c r="H12" s="12" t="s">
        <v>3</v>
      </c>
      <c r="I12" s="12" t="s">
        <v>4</v>
      </c>
      <c r="J12" s="12" t="s">
        <v>5</v>
      </c>
      <c r="K12" s="12" t="s">
        <v>6</v>
      </c>
      <c r="L12" s="12" t="s">
        <v>14</v>
      </c>
      <c r="M12" s="12" t="s">
        <v>7</v>
      </c>
      <c r="N12" s="12" t="s">
        <v>15</v>
      </c>
      <c r="O12" s="28" t="s">
        <v>16</v>
      </c>
      <c r="P12" s="12" t="s">
        <v>8</v>
      </c>
      <c r="Q12" s="33" t="s">
        <v>39</v>
      </c>
    </row>
    <row r="13" spans="1:19" ht="21" customHeight="1" x14ac:dyDescent="0.35">
      <c r="A13" s="1"/>
      <c r="B13" s="24" t="s">
        <v>27</v>
      </c>
      <c r="C13" s="37"/>
      <c r="D13" s="37"/>
      <c r="E13" s="37"/>
      <c r="F13" s="37"/>
      <c r="G13" s="37"/>
      <c r="H13" s="37"/>
      <c r="I13" s="37"/>
      <c r="J13" s="37"/>
      <c r="K13" s="37"/>
      <c r="L13" s="37"/>
      <c r="M13" s="37"/>
      <c r="N13" s="37"/>
      <c r="O13" s="32"/>
      <c r="P13" s="12"/>
      <c r="Q13" s="29"/>
    </row>
    <row r="14" spans="1:19" ht="21" customHeight="1" x14ac:dyDescent="0.35">
      <c r="A14" s="1"/>
      <c r="B14" s="8" t="s">
        <v>24</v>
      </c>
      <c r="C14" s="14">
        <f>tblEinkünfte610[[#Totals],[JAN]]*10%</f>
        <v>347</v>
      </c>
      <c r="D14" s="14">
        <f>tblEinkünfte610[[#Totals],[FEB]]*10%</f>
        <v>337</v>
      </c>
      <c r="E14" s="14">
        <f>tblEinkünfte610[[#Totals],[MÄR]]*10%</f>
        <v>337</v>
      </c>
      <c r="F14" s="14">
        <f>tblEinkünfte610[[#Totals],[APR]]*10%</f>
        <v>337</v>
      </c>
      <c r="G14" s="14">
        <f>tblEinkünfte610[[#Totals],[MAI]]*10%</f>
        <v>337</v>
      </c>
      <c r="H14" s="14">
        <f>tblEinkünfte610[[#Totals],[JUN]]*10%</f>
        <v>337</v>
      </c>
      <c r="I14" s="14">
        <f>tblEinkünfte610[[#Totals],[JUL]]*10%</f>
        <v>347</v>
      </c>
      <c r="J14" s="14">
        <f>tblEinkünfte610[[#Totals],[AUG]]*10%</f>
        <v>337</v>
      </c>
      <c r="K14" s="14">
        <f>tblEinkünfte610[[#Totals],[SEP]]*10%</f>
        <v>337</v>
      </c>
      <c r="L14" s="14">
        <f>tblEinkünfte610[[#Totals],[OKT]]*10%</f>
        <v>337</v>
      </c>
      <c r="M14" s="14">
        <f>tblEinkünfte610[[#Totals],[NOV]]*10%</f>
        <v>337</v>
      </c>
      <c r="N14" s="14">
        <f>tblEinkünfte610[[#Totals],[DEZ]]*10%</f>
        <v>337</v>
      </c>
      <c r="O14" s="29">
        <f>SUM(tblAusgaben711[[#This Row],[JAN]:[DEZ]])</f>
        <v>4064</v>
      </c>
      <c r="P14" s="11"/>
      <c r="Q14" s="29">
        <f>tblAusgaben711[[#This Row],[SUMME JAHR BIS HEUTE]]/12</f>
        <v>338.66666666666669</v>
      </c>
    </row>
    <row r="15" spans="1:19" ht="21" customHeight="1" x14ac:dyDescent="0.35">
      <c r="A15" s="1"/>
      <c r="B15" s="24" t="s">
        <v>154</v>
      </c>
      <c r="C15" s="36"/>
      <c r="D15" s="36"/>
      <c r="E15" s="36"/>
      <c r="F15" s="36"/>
      <c r="G15" s="36"/>
      <c r="H15" s="36"/>
      <c r="I15" s="36"/>
      <c r="J15" s="36"/>
      <c r="K15" s="36"/>
      <c r="L15" s="36"/>
      <c r="M15" s="36"/>
      <c r="N15" s="36"/>
      <c r="O15" s="29"/>
      <c r="P15" s="11"/>
      <c r="Q15" s="29"/>
    </row>
    <row r="16" spans="1:19" ht="21" customHeight="1" x14ac:dyDescent="0.35">
      <c r="A16" s="1"/>
      <c r="B16" s="8" t="s">
        <v>206</v>
      </c>
      <c r="C16" s="14">
        <v>800</v>
      </c>
      <c r="D16" s="14">
        <v>800</v>
      </c>
      <c r="E16" s="14">
        <v>800</v>
      </c>
      <c r="F16" s="14">
        <v>800</v>
      </c>
      <c r="G16" s="14">
        <v>800</v>
      </c>
      <c r="H16" s="14">
        <v>800</v>
      </c>
      <c r="I16" s="14">
        <v>800</v>
      </c>
      <c r="J16" s="14">
        <v>800</v>
      </c>
      <c r="K16" s="14">
        <v>800</v>
      </c>
      <c r="L16" s="14">
        <v>800</v>
      </c>
      <c r="M16" s="14">
        <v>800</v>
      </c>
      <c r="N16" s="14">
        <v>800</v>
      </c>
      <c r="O16" s="29">
        <f>SUM(tblAusgaben711[[#This Row],[JAN]:[DEZ]])</f>
        <v>9600</v>
      </c>
      <c r="P16" s="11"/>
      <c r="Q16" s="29">
        <f>tblAusgaben711[[#This Row],[SUMME JAHR BIS HEUTE]]/12</f>
        <v>800</v>
      </c>
    </row>
    <row r="17" spans="1:17" ht="21" customHeight="1" x14ac:dyDescent="0.35">
      <c r="A17" s="1"/>
      <c r="B17" s="8" t="s">
        <v>207</v>
      </c>
      <c r="C17" s="14">
        <v>150</v>
      </c>
      <c r="D17" s="14">
        <v>150</v>
      </c>
      <c r="E17" s="14">
        <v>150</v>
      </c>
      <c r="F17" s="14">
        <v>150</v>
      </c>
      <c r="G17" s="14">
        <v>150</v>
      </c>
      <c r="H17" s="14">
        <v>150</v>
      </c>
      <c r="I17" s="14">
        <v>150</v>
      </c>
      <c r="J17" s="14">
        <v>150</v>
      </c>
      <c r="K17" s="14">
        <v>150</v>
      </c>
      <c r="L17" s="14">
        <v>150</v>
      </c>
      <c r="M17" s="14">
        <v>150</v>
      </c>
      <c r="N17" s="14">
        <v>150</v>
      </c>
      <c r="O17" s="29">
        <f>SUM(tblAusgaben711[[#This Row],[JAN]:[DEZ]])</f>
        <v>1800</v>
      </c>
      <c r="P17" s="11"/>
      <c r="Q17" s="29">
        <f>tblAusgaben711[[#This Row],[SUMME JAHR BIS HEUTE]]/12</f>
        <v>150</v>
      </c>
    </row>
    <row r="18" spans="1:17" ht="21" customHeight="1" x14ac:dyDescent="0.35">
      <c r="A18" s="1"/>
      <c r="B18" s="8" t="s">
        <v>208</v>
      </c>
      <c r="C18" s="14">
        <v>120</v>
      </c>
      <c r="D18" s="14">
        <v>120</v>
      </c>
      <c r="E18" s="14">
        <v>120</v>
      </c>
      <c r="F18" s="14">
        <v>120</v>
      </c>
      <c r="G18" s="14">
        <v>120</v>
      </c>
      <c r="H18" s="14">
        <v>120</v>
      </c>
      <c r="I18" s="14">
        <v>120</v>
      </c>
      <c r="J18" s="14">
        <v>120</v>
      </c>
      <c r="K18" s="14">
        <v>120</v>
      </c>
      <c r="L18" s="14">
        <v>120</v>
      </c>
      <c r="M18" s="14">
        <v>120</v>
      </c>
      <c r="N18" s="14">
        <v>120</v>
      </c>
      <c r="O18" s="29">
        <f>SUM(tblAusgaben711[[#This Row],[JAN]:[DEZ]])</f>
        <v>1440</v>
      </c>
      <c r="P18" s="11"/>
      <c r="Q18" s="29">
        <f>tblAusgaben711[[#This Row],[SUMME JAHR BIS HEUTE]]/12</f>
        <v>120</v>
      </c>
    </row>
    <row r="19" spans="1:17" ht="21" customHeight="1" x14ac:dyDescent="0.35">
      <c r="A19" s="1"/>
      <c r="B19" s="24" t="s">
        <v>29</v>
      </c>
      <c r="C19" s="36"/>
      <c r="D19" s="36"/>
      <c r="E19" s="36"/>
      <c r="F19" s="36"/>
      <c r="G19" s="36"/>
      <c r="H19" s="36"/>
      <c r="I19" s="36"/>
      <c r="J19" s="36"/>
      <c r="K19" s="36"/>
      <c r="L19" s="36"/>
      <c r="M19" s="36"/>
      <c r="N19" s="36"/>
      <c r="O19" s="29"/>
      <c r="P19" s="11"/>
      <c r="Q19" s="29"/>
    </row>
    <row r="20" spans="1:17" ht="21" customHeight="1" x14ac:dyDescent="0.35">
      <c r="A20" s="1"/>
      <c r="B20" s="8" t="s">
        <v>176</v>
      </c>
      <c r="C20" s="14">
        <v>100</v>
      </c>
      <c r="D20" s="14">
        <v>100</v>
      </c>
      <c r="E20" s="14">
        <v>100</v>
      </c>
      <c r="F20" s="14">
        <v>100</v>
      </c>
      <c r="G20" s="14">
        <v>100</v>
      </c>
      <c r="H20" s="14">
        <v>100</v>
      </c>
      <c r="I20" s="14">
        <v>100</v>
      </c>
      <c r="J20" s="14">
        <v>100</v>
      </c>
      <c r="K20" s="14">
        <v>100</v>
      </c>
      <c r="L20" s="14">
        <v>100</v>
      </c>
      <c r="M20" s="14">
        <v>100</v>
      </c>
      <c r="N20" s="14">
        <v>100</v>
      </c>
      <c r="O20" s="29">
        <f>SUM(tblAusgaben711[[#This Row],[JAN]:[DEZ]])</f>
        <v>1200</v>
      </c>
      <c r="P20" s="11"/>
      <c r="Q20" s="29">
        <f>tblAusgaben711[[#This Row],[SUMME JAHR BIS HEUTE]]/12</f>
        <v>100</v>
      </c>
    </row>
    <row r="21" spans="1:17" ht="21" customHeight="1" x14ac:dyDescent="0.35">
      <c r="A21" s="1"/>
      <c r="B21" s="8" t="s">
        <v>175</v>
      </c>
      <c r="C21" s="14">
        <v>100</v>
      </c>
      <c r="D21" s="14">
        <v>100</v>
      </c>
      <c r="E21" s="14">
        <v>100</v>
      </c>
      <c r="F21" s="14">
        <v>100</v>
      </c>
      <c r="G21" s="14">
        <v>100</v>
      </c>
      <c r="H21" s="14">
        <v>100</v>
      </c>
      <c r="I21" s="14">
        <v>100</v>
      </c>
      <c r="J21" s="14">
        <v>100</v>
      </c>
      <c r="K21" s="14">
        <v>100</v>
      </c>
      <c r="L21" s="14">
        <v>100</v>
      </c>
      <c r="M21" s="14">
        <v>100</v>
      </c>
      <c r="N21" s="14">
        <v>100</v>
      </c>
      <c r="O21" s="29">
        <f>SUM(tblAusgaben711[[#This Row],[JAN]:[DEZ]])</f>
        <v>1200</v>
      </c>
      <c r="P21" s="11"/>
      <c r="Q21" s="29">
        <f>tblAusgaben711[[#This Row],[SUMME JAHR BIS HEUTE]]/12</f>
        <v>100</v>
      </c>
    </row>
    <row r="22" spans="1:17" ht="21" customHeight="1" x14ac:dyDescent="0.35">
      <c r="A22" s="1"/>
      <c r="B22" s="24" t="s">
        <v>209</v>
      </c>
      <c r="C22" s="36"/>
      <c r="D22" s="36"/>
      <c r="E22" s="36"/>
      <c r="F22" s="36"/>
      <c r="G22" s="36"/>
      <c r="H22" s="36"/>
      <c r="I22" s="36"/>
      <c r="J22" s="36"/>
      <c r="K22" s="36"/>
      <c r="L22" s="36"/>
      <c r="M22" s="36"/>
      <c r="N22" s="36"/>
      <c r="O22" s="29"/>
      <c r="P22" s="11"/>
      <c r="Q22" s="29"/>
    </row>
    <row r="23" spans="1:17" ht="21" customHeight="1" x14ac:dyDescent="0.35">
      <c r="A23" s="1"/>
      <c r="B23" s="8" t="s">
        <v>191</v>
      </c>
      <c r="C23" s="14">
        <v>100</v>
      </c>
      <c r="D23" s="14">
        <v>100</v>
      </c>
      <c r="E23" s="14">
        <v>0</v>
      </c>
      <c r="F23" s="14">
        <v>100</v>
      </c>
      <c r="G23" s="14">
        <v>100</v>
      </c>
      <c r="H23" s="14">
        <v>0</v>
      </c>
      <c r="I23" s="14">
        <v>100</v>
      </c>
      <c r="J23" s="14">
        <v>0</v>
      </c>
      <c r="K23" s="14">
        <v>100</v>
      </c>
      <c r="L23" s="14">
        <v>100</v>
      </c>
      <c r="M23" s="14">
        <v>100</v>
      </c>
      <c r="N23" s="14">
        <v>100</v>
      </c>
      <c r="O23" s="29">
        <f>SUM(tblAusgaben711[[#This Row],[JAN]:[DEZ]])</f>
        <v>900</v>
      </c>
      <c r="P23" s="11"/>
      <c r="Q23" s="29">
        <f>tblAusgaben711[[#This Row],[SUMME JAHR BIS HEUTE]]/12</f>
        <v>75</v>
      </c>
    </row>
    <row r="24" spans="1:17" ht="21" customHeight="1" x14ac:dyDescent="0.35">
      <c r="A24" s="1"/>
      <c r="B24" s="8" t="s">
        <v>192</v>
      </c>
      <c r="C24" s="14">
        <v>100</v>
      </c>
      <c r="D24" s="14">
        <v>100</v>
      </c>
      <c r="E24" s="14">
        <v>100</v>
      </c>
      <c r="F24" s="14">
        <v>100</v>
      </c>
      <c r="G24" s="14">
        <v>100</v>
      </c>
      <c r="H24" s="14">
        <v>100</v>
      </c>
      <c r="I24" s="14">
        <v>100</v>
      </c>
      <c r="J24" s="14">
        <v>100</v>
      </c>
      <c r="K24" s="14">
        <v>100</v>
      </c>
      <c r="L24" s="14">
        <v>100</v>
      </c>
      <c r="M24" s="14">
        <v>100</v>
      </c>
      <c r="N24" s="14">
        <v>100</v>
      </c>
      <c r="O24" s="29">
        <f>SUM(tblAusgaben711[[#This Row],[JAN]:[DEZ]])</f>
        <v>1200</v>
      </c>
      <c r="P24" s="11"/>
      <c r="Q24" s="29">
        <f>tblAusgaben711[[#This Row],[SUMME JAHR BIS HEUTE]]/12</f>
        <v>100</v>
      </c>
    </row>
    <row r="25" spans="1:17" ht="21" customHeight="1" thickBot="1" x14ac:dyDescent="0.4">
      <c r="A25" s="1"/>
      <c r="B25" s="8" t="s">
        <v>193</v>
      </c>
      <c r="C25" s="14">
        <v>100</v>
      </c>
      <c r="D25" s="14">
        <v>100</v>
      </c>
      <c r="E25" s="14">
        <v>100</v>
      </c>
      <c r="F25" s="14">
        <v>100</v>
      </c>
      <c r="G25" s="14">
        <v>100</v>
      </c>
      <c r="H25" s="14">
        <v>100</v>
      </c>
      <c r="I25" s="14">
        <v>100</v>
      </c>
      <c r="J25" s="14">
        <v>100</v>
      </c>
      <c r="K25" s="14">
        <v>100</v>
      </c>
      <c r="L25" s="14">
        <v>100</v>
      </c>
      <c r="M25" s="14">
        <v>100</v>
      </c>
      <c r="N25" s="14">
        <v>100</v>
      </c>
      <c r="O25" s="29">
        <f>SUM(tblAusgaben711[[#This Row],[JAN]:[DEZ]])</f>
        <v>1200</v>
      </c>
      <c r="P25" s="11"/>
      <c r="Q25" s="29">
        <f>tblAusgaben711[[#This Row],[SUMME JAHR BIS HEUTE]]/12</f>
        <v>100</v>
      </c>
    </row>
    <row r="26" spans="1:17" ht="21" customHeight="1" x14ac:dyDescent="0.35">
      <c r="A26" s="1"/>
      <c r="B26" s="8" t="s">
        <v>19</v>
      </c>
      <c r="C26" s="15">
        <f>SUBTOTAL(109,tblAusgaben711[JAN])</f>
        <v>1917</v>
      </c>
      <c r="D26" s="15">
        <f>SUBTOTAL(109,tblAusgaben711[FEB])</f>
        <v>1907</v>
      </c>
      <c r="E26" s="15">
        <f>SUBTOTAL(109,tblAusgaben711[MÄR])</f>
        <v>1807</v>
      </c>
      <c r="F26" s="15">
        <f>SUBTOTAL(109,tblAusgaben711[APR])</f>
        <v>1907</v>
      </c>
      <c r="G26" s="15">
        <f>SUBTOTAL(109,tblAusgaben711[MAI])</f>
        <v>1907</v>
      </c>
      <c r="H26" s="15">
        <f>SUBTOTAL(109,tblAusgaben711[JUN])</f>
        <v>1807</v>
      </c>
      <c r="I26" s="15">
        <f>SUBTOTAL(109,tblAusgaben711[JUL])</f>
        <v>1917</v>
      </c>
      <c r="J26" s="15">
        <f>SUBTOTAL(109,tblAusgaben711[AUG])</f>
        <v>1807</v>
      </c>
      <c r="K26" s="15">
        <f>SUBTOTAL(109,tblAusgaben711[SEP])</f>
        <v>1907</v>
      </c>
      <c r="L26" s="15">
        <f>SUBTOTAL(109,tblAusgaben711[OKT])</f>
        <v>1907</v>
      </c>
      <c r="M26" s="15">
        <f>SUBTOTAL(109,tblAusgaben711[NOV])</f>
        <v>1907</v>
      </c>
      <c r="N26" s="15">
        <f>SUBTOTAL(109,tblAusgaben711[DEZ])</f>
        <v>1907</v>
      </c>
      <c r="O26" s="35">
        <f>SUBTOTAL(109,tblAusgaben711[SUMME JAHR BIS HEUTE])</f>
        <v>22604</v>
      </c>
      <c r="P26" s="10"/>
      <c r="Q26" s="34">
        <f>SUM(Q13:Q25)</f>
        <v>1883.6666666666667</v>
      </c>
    </row>
    <row r="27" spans="1:17" ht="20.45" customHeight="1" thickBot="1" x14ac:dyDescent="0.4"/>
    <row r="28" spans="1:17" ht="21" customHeight="1" x14ac:dyDescent="0.35">
      <c r="A28" s="1"/>
      <c r="B28" s="13" t="s">
        <v>32</v>
      </c>
      <c r="C28" s="12" t="s">
        <v>0</v>
      </c>
      <c r="D28" s="12" t="s">
        <v>1</v>
      </c>
      <c r="E28" s="12" t="s">
        <v>12</v>
      </c>
      <c r="F28" s="12" t="s">
        <v>2</v>
      </c>
      <c r="G28" s="12" t="s">
        <v>13</v>
      </c>
      <c r="H28" s="12" t="s">
        <v>3</v>
      </c>
      <c r="I28" s="12" t="s">
        <v>4</v>
      </c>
      <c r="J28" s="12" t="s">
        <v>5</v>
      </c>
      <c r="K28" s="12" t="s">
        <v>6</v>
      </c>
      <c r="L28" s="12" t="s">
        <v>14</v>
      </c>
      <c r="M28" s="12" t="s">
        <v>7</v>
      </c>
      <c r="N28" s="12" t="s">
        <v>15</v>
      </c>
      <c r="O28" s="28" t="s">
        <v>16</v>
      </c>
      <c r="P28" s="12" t="s">
        <v>8</v>
      </c>
      <c r="Q28" s="33" t="s">
        <v>39</v>
      </c>
    </row>
    <row r="29" spans="1:17" ht="21" customHeight="1" x14ac:dyDescent="0.35">
      <c r="A29" s="1"/>
      <c r="B29" s="22" t="s">
        <v>18</v>
      </c>
      <c r="C29" s="38"/>
      <c r="D29" s="38"/>
      <c r="E29" s="38"/>
      <c r="F29" s="38"/>
      <c r="G29" s="38"/>
      <c r="H29" s="38"/>
      <c r="I29" s="38"/>
      <c r="J29" s="38"/>
      <c r="K29" s="38"/>
      <c r="L29" s="38"/>
      <c r="M29" s="38"/>
      <c r="N29" s="38"/>
      <c r="O29" s="29"/>
      <c r="P29" s="11"/>
      <c r="Q29" s="29"/>
    </row>
    <row r="30" spans="1:17" ht="21" customHeight="1" x14ac:dyDescent="0.35">
      <c r="A30" s="1"/>
      <c r="B30" s="23" t="s">
        <v>157</v>
      </c>
      <c r="C30" s="14">
        <v>0</v>
      </c>
      <c r="D30" s="14">
        <v>0</v>
      </c>
      <c r="E30" s="14">
        <v>0</v>
      </c>
      <c r="F30" s="14">
        <v>0</v>
      </c>
      <c r="G30" s="14">
        <v>0</v>
      </c>
      <c r="H30" s="14">
        <v>0</v>
      </c>
      <c r="I30" s="14">
        <v>0</v>
      </c>
      <c r="J30" s="14">
        <v>0</v>
      </c>
      <c r="K30" s="14">
        <v>0</v>
      </c>
      <c r="L30" s="14">
        <v>0</v>
      </c>
      <c r="M30" s="14">
        <v>0</v>
      </c>
      <c r="N30" s="14">
        <v>0</v>
      </c>
      <c r="O30" s="29">
        <f>SUM(tblAusgaben4812[[#This Row],[JAN]:[DEZ]])</f>
        <v>0</v>
      </c>
      <c r="P30" s="11"/>
      <c r="Q30" s="29">
        <f>tblAusgaben4812[[#This Row],[SUMME JAHR BIS HEUTE]]/12</f>
        <v>0</v>
      </c>
    </row>
    <row r="31" spans="1:17" ht="21" customHeight="1" x14ac:dyDescent="0.35">
      <c r="A31" s="1"/>
      <c r="B31" s="23" t="s">
        <v>158</v>
      </c>
      <c r="C31" s="14">
        <v>0</v>
      </c>
      <c r="D31" s="14">
        <v>0</v>
      </c>
      <c r="E31" s="14">
        <v>0</v>
      </c>
      <c r="F31" s="14">
        <v>0</v>
      </c>
      <c r="G31" s="14">
        <v>0</v>
      </c>
      <c r="H31" s="14">
        <v>0</v>
      </c>
      <c r="I31" s="14">
        <v>0</v>
      </c>
      <c r="J31" s="14">
        <v>0</v>
      </c>
      <c r="K31" s="14">
        <v>0</v>
      </c>
      <c r="L31" s="14">
        <v>0</v>
      </c>
      <c r="M31" s="14">
        <v>0</v>
      </c>
      <c r="N31" s="14">
        <v>0</v>
      </c>
      <c r="O31" s="29">
        <f>SUM(tblAusgaben4812[[#This Row],[JAN]:[DEZ]])</f>
        <v>0</v>
      </c>
      <c r="P31" s="11"/>
      <c r="Q31" s="29">
        <f>tblAusgaben4812[[#This Row],[SUMME JAHR BIS HEUTE]]/12</f>
        <v>0</v>
      </c>
    </row>
    <row r="32" spans="1:17" ht="21" customHeight="1" x14ac:dyDescent="0.35">
      <c r="A32" s="1"/>
      <c r="B32" s="23" t="s">
        <v>159</v>
      </c>
      <c r="C32" s="14">
        <v>0</v>
      </c>
      <c r="D32" s="14">
        <v>0</v>
      </c>
      <c r="E32" s="14">
        <v>0</v>
      </c>
      <c r="F32" s="14">
        <v>0</v>
      </c>
      <c r="G32" s="14">
        <v>0</v>
      </c>
      <c r="H32" s="14">
        <v>0</v>
      </c>
      <c r="I32" s="14">
        <v>0</v>
      </c>
      <c r="J32" s="14">
        <v>0</v>
      </c>
      <c r="K32" s="14">
        <v>0</v>
      </c>
      <c r="L32" s="14">
        <v>0</v>
      </c>
      <c r="M32" s="14">
        <v>0</v>
      </c>
      <c r="N32" s="14">
        <v>0</v>
      </c>
      <c r="O32" s="29">
        <f>SUM(tblAusgaben4812[[#This Row],[JAN]:[DEZ]])</f>
        <v>0</v>
      </c>
      <c r="P32" s="11"/>
      <c r="Q32" s="29">
        <f>tblAusgaben4812[[#This Row],[SUMME JAHR BIS HEUTE]]/12</f>
        <v>0</v>
      </c>
    </row>
    <row r="33" spans="1:17" ht="21" customHeight="1" x14ac:dyDescent="0.35">
      <c r="A33" s="1"/>
      <c r="B33" s="23" t="s">
        <v>160</v>
      </c>
      <c r="C33" s="14">
        <v>0</v>
      </c>
      <c r="D33" s="14">
        <v>0</v>
      </c>
      <c r="E33" s="14">
        <v>0</v>
      </c>
      <c r="F33" s="14">
        <v>0</v>
      </c>
      <c r="G33" s="14">
        <v>0</v>
      </c>
      <c r="H33" s="14">
        <v>0</v>
      </c>
      <c r="I33" s="14">
        <v>0</v>
      </c>
      <c r="J33" s="14">
        <v>0</v>
      </c>
      <c r="K33" s="14">
        <v>0</v>
      </c>
      <c r="L33" s="14">
        <v>0</v>
      </c>
      <c r="M33" s="14">
        <v>0</v>
      </c>
      <c r="N33" s="14">
        <v>0</v>
      </c>
      <c r="O33" s="29">
        <f>SUM(tblAusgaben4812[[#This Row],[JAN]:[DEZ]])</f>
        <v>0</v>
      </c>
      <c r="P33" s="11"/>
      <c r="Q33" s="29">
        <f>tblAusgaben4812[[#This Row],[SUMME JAHR BIS HEUTE]]/12</f>
        <v>0</v>
      </c>
    </row>
    <row r="34" spans="1:17" ht="21" customHeight="1" x14ac:dyDescent="0.35">
      <c r="A34" s="1"/>
      <c r="B34" s="23" t="s">
        <v>161</v>
      </c>
      <c r="C34" s="14">
        <v>0</v>
      </c>
      <c r="D34" s="14">
        <v>0</v>
      </c>
      <c r="E34" s="14">
        <v>0</v>
      </c>
      <c r="F34" s="14">
        <v>0</v>
      </c>
      <c r="G34" s="14">
        <v>0</v>
      </c>
      <c r="H34" s="14">
        <v>0</v>
      </c>
      <c r="I34" s="14">
        <v>0</v>
      </c>
      <c r="J34" s="14">
        <v>0</v>
      </c>
      <c r="K34" s="14">
        <v>0</v>
      </c>
      <c r="L34" s="14">
        <v>0</v>
      </c>
      <c r="M34" s="14">
        <v>0</v>
      </c>
      <c r="N34" s="14">
        <v>0</v>
      </c>
      <c r="O34" s="29">
        <f>SUM(tblAusgaben4812[[#This Row],[JAN]:[DEZ]])</f>
        <v>0</v>
      </c>
      <c r="P34" s="11"/>
      <c r="Q34" s="29">
        <f>tblAusgaben4812[[#This Row],[SUMME JAHR BIS HEUTE]]/12</f>
        <v>0</v>
      </c>
    </row>
    <row r="35" spans="1:17" ht="21" customHeight="1" x14ac:dyDescent="0.35">
      <c r="A35" s="1"/>
      <c r="B35" s="22" t="s">
        <v>162</v>
      </c>
      <c r="C35" s="38"/>
      <c r="D35" s="38"/>
      <c r="E35" s="38"/>
      <c r="F35" s="38"/>
      <c r="G35" s="38"/>
      <c r="H35" s="38"/>
      <c r="I35" s="38"/>
      <c r="J35" s="38"/>
      <c r="K35" s="38"/>
      <c r="L35" s="38"/>
      <c r="M35" s="38"/>
      <c r="N35" s="38"/>
      <c r="O35" s="29"/>
      <c r="P35" s="11"/>
      <c r="Q35" s="29"/>
    </row>
    <row r="36" spans="1:17" ht="21" customHeight="1" x14ac:dyDescent="0.35">
      <c r="A36" s="1"/>
      <c r="B36" s="23" t="s">
        <v>163</v>
      </c>
      <c r="C36" s="14">
        <v>0</v>
      </c>
      <c r="D36" s="14">
        <v>0</v>
      </c>
      <c r="E36" s="14">
        <v>0</v>
      </c>
      <c r="F36" s="14">
        <v>0</v>
      </c>
      <c r="G36" s="14">
        <v>0</v>
      </c>
      <c r="H36" s="14">
        <v>0</v>
      </c>
      <c r="I36" s="14">
        <v>0</v>
      </c>
      <c r="J36" s="14">
        <v>0</v>
      </c>
      <c r="K36" s="14">
        <v>0</v>
      </c>
      <c r="L36" s="14">
        <v>0</v>
      </c>
      <c r="M36" s="14">
        <v>0</v>
      </c>
      <c r="N36" s="14">
        <v>0</v>
      </c>
      <c r="O36" s="29">
        <f>SUM(tblAusgaben4812[[#This Row],[JAN]:[DEZ]])</f>
        <v>0</v>
      </c>
      <c r="P36" s="11"/>
      <c r="Q36" s="29">
        <f>tblAusgaben4812[[#This Row],[SUMME JAHR BIS HEUTE]]/12</f>
        <v>0</v>
      </c>
    </row>
    <row r="37" spans="1:17" ht="21" customHeight="1" x14ac:dyDescent="0.35">
      <c r="A37" s="1"/>
      <c r="B37" s="23" t="s">
        <v>164</v>
      </c>
      <c r="C37" s="14">
        <v>0</v>
      </c>
      <c r="D37" s="14">
        <v>0</v>
      </c>
      <c r="E37" s="14">
        <v>0</v>
      </c>
      <c r="F37" s="14">
        <v>0</v>
      </c>
      <c r="G37" s="14">
        <v>0</v>
      </c>
      <c r="H37" s="14">
        <v>0</v>
      </c>
      <c r="I37" s="14">
        <v>0</v>
      </c>
      <c r="J37" s="14">
        <v>0</v>
      </c>
      <c r="K37" s="14">
        <v>0</v>
      </c>
      <c r="L37" s="14">
        <v>0</v>
      </c>
      <c r="M37" s="14">
        <v>0</v>
      </c>
      <c r="N37" s="14">
        <v>0</v>
      </c>
      <c r="O37" s="29">
        <f>SUM(tblAusgaben4812[[#This Row],[JAN]:[DEZ]])</f>
        <v>0</v>
      </c>
      <c r="P37" s="11"/>
      <c r="Q37" s="29">
        <f>tblAusgaben4812[[#This Row],[SUMME JAHR BIS HEUTE]]/12</f>
        <v>0</v>
      </c>
    </row>
    <row r="38" spans="1:17" ht="21" customHeight="1" x14ac:dyDescent="0.35">
      <c r="A38" s="1"/>
      <c r="B38" s="23" t="s">
        <v>165</v>
      </c>
      <c r="C38" s="14">
        <v>0</v>
      </c>
      <c r="D38" s="14">
        <v>0</v>
      </c>
      <c r="E38" s="14">
        <v>0</v>
      </c>
      <c r="F38" s="14">
        <v>0</v>
      </c>
      <c r="G38" s="14">
        <v>0</v>
      </c>
      <c r="H38" s="14">
        <v>0</v>
      </c>
      <c r="I38" s="14">
        <v>0</v>
      </c>
      <c r="J38" s="14">
        <v>0</v>
      </c>
      <c r="K38" s="14">
        <v>0</v>
      </c>
      <c r="L38" s="14">
        <v>0</v>
      </c>
      <c r="M38" s="14">
        <v>0</v>
      </c>
      <c r="N38" s="14">
        <v>0</v>
      </c>
      <c r="O38" s="29">
        <f>SUM(tblAusgaben4812[[#This Row],[JAN]:[DEZ]])</f>
        <v>0</v>
      </c>
      <c r="P38" s="11"/>
      <c r="Q38" s="29">
        <f>tblAusgaben4812[[#This Row],[SUMME JAHR BIS HEUTE]]/12</f>
        <v>0</v>
      </c>
    </row>
    <row r="39" spans="1:17" ht="21" customHeight="1" x14ac:dyDescent="0.35">
      <c r="A39" s="1"/>
      <c r="B39" s="23" t="s">
        <v>166</v>
      </c>
      <c r="C39" s="14">
        <v>0</v>
      </c>
      <c r="D39" s="14">
        <v>0</v>
      </c>
      <c r="E39" s="14">
        <v>0</v>
      </c>
      <c r="F39" s="14">
        <v>0</v>
      </c>
      <c r="G39" s="14">
        <v>0</v>
      </c>
      <c r="H39" s="14">
        <v>0</v>
      </c>
      <c r="I39" s="14">
        <v>0</v>
      </c>
      <c r="J39" s="14">
        <v>0</v>
      </c>
      <c r="K39" s="14">
        <v>0</v>
      </c>
      <c r="L39" s="14">
        <v>0</v>
      </c>
      <c r="M39" s="14">
        <v>0</v>
      </c>
      <c r="N39" s="14">
        <v>0</v>
      </c>
      <c r="O39" s="29">
        <f>SUM(tblAusgaben4812[[#This Row],[JAN]:[DEZ]])</f>
        <v>0</v>
      </c>
      <c r="P39" s="11"/>
      <c r="Q39" s="29">
        <f>tblAusgaben4812[[#This Row],[SUMME JAHR BIS HEUTE]]/12</f>
        <v>0</v>
      </c>
    </row>
    <row r="40" spans="1:17" ht="21" customHeight="1" x14ac:dyDescent="0.35">
      <c r="A40" s="1"/>
      <c r="B40" s="23" t="s">
        <v>167</v>
      </c>
      <c r="C40" s="14">
        <v>0</v>
      </c>
      <c r="D40" s="14">
        <v>0</v>
      </c>
      <c r="E40" s="14">
        <v>0</v>
      </c>
      <c r="F40" s="14">
        <v>0</v>
      </c>
      <c r="G40" s="14">
        <v>0</v>
      </c>
      <c r="H40" s="14">
        <v>0</v>
      </c>
      <c r="I40" s="14">
        <v>0</v>
      </c>
      <c r="J40" s="14">
        <v>0</v>
      </c>
      <c r="K40" s="14">
        <v>0</v>
      </c>
      <c r="L40" s="14">
        <v>0</v>
      </c>
      <c r="M40" s="14">
        <v>0</v>
      </c>
      <c r="N40" s="14">
        <v>0</v>
      </c>
      <c r="O40" s="29">
        <f>SUM(tblAusgaben4812[[#This Row],[JAN]:[DEZ]])</f>
        <v>0</v>
      </c>
      <c r="P40" s="11"/>
      <c r="Q40" s="29">
        <f>tblAusgaben4812[[#This Row],[SUMME JAHR BIS HEUTE]]/12</f>
        <v>0</v>
      </c>
    </row>
    <row r="41" spans="1:17" ht="21" customHeight="1" x14ac:dyDescent="0.35">
      <c r="A41" s="1"/>
      <c r="B41" s="22" t="s">
        <v>168</v>
      </c>
      <c r="C41" s="38"/>
      <c r="D41" s="38"/>
      <c r="E41" s="38"/>
      <c r="F41" s="38"/>
      <c r="G41" s="38"/>
      <c r="H41" s="38"/>
      <c r="I41" s="38"/>
      <c r="J41" s="38"/>
      <c r="K41" s="38"/>
      <c r="L41" s="38"/>
      <c r="M41" s="38"/>
      <c r="N41" s="38"/>
      <c r="O41" s="29"/>
      <c r="P41" s="11"/>
      <c r="Q41" s="29"/>
    </row>
    <row r="42" spans="1:17" ht="21" customHeight="1" x14ac:dyDescent="0.35">
      <c r="A42" s="1"/>
      <c r="B42" s="23" t="s">
        <v>169</v>
      </c>
      <c r="C42" s="14">
        <v>0</v>
      </c>
      <c r="D42" s="14">
        <v>0</v>
      </c>
      <c r="E42" s="14">
        <v>0</v>
      </c>
      <c r="F42" s="14">
        <v>0</v>
      </c>
      <c r="G42" s="14">
        <v>0</v>
      </c>
      <c r="H42" s="14">
        <v>0</v>
      </c>
      <c r="I42" s="14">
        <v>0</v>
      </c>
      <c r="J42" s="14">
        <v>0</v>
      </c>
      <c r="K42" s="14">
        <v>0</v>
      </c>
      <c r="L42" s="14">
        <v>0</v>
      </c>
      <c r="M42" s="14">
        <v>0</v>
      </c>
      <c r="N42" s="14">
        <v>0</v>
      </c>
      <c r="O42" s="29">
        <f>SUM(tblAusgaben4812[[#This Row],[JAN]:[DEZ]])</f>
        <v>0</v>
      </c>
      <c r="P42" s="11"/>
      <c r="Q42" s="29">
        <f>tblAusgaben4812[[#This Row],[SUMME JAHR BIS HEUTE]]/12</f>
        <v>0</v>
      </c>
    </row>
    <row r="43" spans="1:17" ht="21" customHeight="1" x14ac:dyDescent="0.35">
      <c r="A43" s="1"/>
      <c r="B43" s="23" t="s">
        <v>170</v>
      </c>
      <c r="C43" s="14">
        <v>0</v>
      </c>
      <c r="D43" s="14">
        <v>0</v>
      </c>
      <c r="E43" s="14">
        <v>0</v>
      </c>
      <c r="F43" s="14">
        <v>0</v>
      </c>
      <c r="G43" s="14">
        <v>0</v>
      </c>
      <c r="H43" s="14">
        <v>0</v>
      </c>
      <c r="I43" s="14">
        <v>0</v>
      </c>
      <c r="J43" s="14">
        <v>0</v>
      </c>
      <c r="K43" s="14">
        <v>0</v>
      </c>
      <c r="L43" s="14">
        <v>0</v>
      </c>
      <c r="M43" s="14">
        <v>0</v>
      </c>
      <c r="N43" s="14">
        <v>0</v>
      </c>
      <c r="O43" s="29">
        <f>SUM(tblAusgaben4812[[#This Row],[JAN]:[DEZ]])</f>
        <v>0</v>
      </c>
      <c r="P43" s="11"/>
      <c r="Q43" s="29">
        <f>tblAusgaben4812[[#This Row],[SUMME JAHR BIS HEUTE]]/12</f>
        <v>0</v>
      </c>
    </row>
    <row r="44" spans="1:17" ht="21" customHeight="1" x14ac:dyDescent="0.35">
      <c r="A44" s="1"/>
      <c r="B44" s="23" t="s">
        <v>171</v>
      </c>
      <c r="C44" s="14">
        <v>0</v>
      </c>
      <c r="D44" s="14">
        <v>0</v>
      </c>
      <c r="E44" s="14">
        <v>0</v>
      </c>
      <c r="F44" s="14">
        <v>0</v>
      </c>
      <c r="G44" s="14">
        <v>0</v>
      </c>
      <c r="H44" s="14">
        <v>0</v>
      </c>
      <c r="I44" s="14">
        <v>0</v>
      </c>
      <c r="J44" s="14">
        <v>0</v>
      </c>
      <c r="K44" s="14">
        <v>0</v>
      </c>
      <c r="L44" s="14">
        <v>0</v>
      </c>
      <c r="M44" s="14">
        <v>0</v>
      </c>
      <c r="N44" s="14">
        <v>0</v>
      </c>
      <c r="O44" s="29">
        <f>SUM(tblAusgaben4812[[#This Row],[JAN]:[DEZ]])</f>
        <v>0</v>
      </c>
      <c r="P44" s="11"/>
      <c r="Q44" s="29">
        <f>tblAusgaben4812[[#This Row],[SUMME JAHR BIS HEUTE]]/12</f>
        <v>0</v>
      </c>
    </row>
    <row r="45" spans="1:17" ht="21" customHeight="1" x14ac:dyDescent="0.35">
      <c r="A45" s="1"/>
      <c r="B45" s="23" t="s">
        <v>172</v>
      </c>
      <c r="C45" s="14">
        <v>0</v>
      </c>
      <c r="D45" s="14">
        <v>0</v>
      </c>
      <c r="E45" s="14">
        <v>0</v>
      </c>
      <c r="F45" s="14">
        <v>0</v>
      </c>
      <c r="G45" s="14">
        <v>0</v>
      </c>
      <c r="H45" s="14">
        <v>0</v>
      </c>
      <c r="I45" s="14">
        <v>0</v>
      </c>
      <c r="J45" s="14">
        <v>0</v>
      </c>
      <c r="K45" s="14">
        <v>0</v>
      </c>
      <c r="L45" s="14">
        <v>0</v>
      </c>
      <c r="M45" s="14">
        <v>0</v>
      </c>
      <c r="N45" s="14">
        <v>0</v>
      </c>
      <c r="O45" s="29">
        <f>SUM(tblAusgaben4812[[#This Row],[JAN]:[DEZ]])</f>
        <v>0</v>
      </c>
      <c r="P45" s="11"/>
      <c r="Q45" s="29">
        <f>tblAusgaben4812[[#This Row],[SUMME JAHR BIS HEUTE]]/12</f>
        <v>0</v>
      </c>
    </row>
    <row r="46" spans="1:17" ht="21" customHeight="1" x14ac:dyDescent="0.35">
      <c r="A46" s="1"/>
      <c r="B46" s="22" t="s">
        <v>173</v>
      </c>
      <c r="C46" s="38"/>
      <c r="D46" s="38"/>
      <c r="E46" s="38"/>
      <c r="F46" s="38"/>
      <c r="G46" s="38"/>
      <c r="H46" s="38"/>
      <c r="I46" s="38"/>
      <c r="J46" s="38"/>
      <c r="K46" s="38"/>
      <c r="L46" s="38"/>
      <c r="M46" s="38"/>
      <c r="N46" s="38"/>
      <c r="O46" s="29"/>
      <c r="P46" s="11"/>
      <c r="Q46" s="29"/>
    </row>
    <row r="47" spans="1:17" ht="21" customHeight="1" x14ac:dyDescent="0.35">
      <c r="A47" s="1"/>
      <c r="B47" s="23" t="s">
        <v>174</v>
      </c>
      <c r="C47" s="14">
        <v>0</v>
      </c>
      <c r="D47" s="14">
        <v>0</v>
      </c>
      <c r="E47" s="14">
        <v>0</v>
      </c>
      <c r="F47" s="14">
        <v>0</v>
      </c>
      <c r="G47" s="14">
        <v>0</v>
      </c>
      <c r="H47" s="14">
        <v>0</v>
      </c>
      <c r="I47" s="14">
        <v>0</v>
      </c>
      <c r="J47" s="14">
        <v>0</v>
      </c>
      <c r="K47" s="14">
        <v>0</v>
      </c>
      <c r="L47" s="14">
        <v>0</v>
      </c>
      <c r="M47" s="14">
        <v>0</v>
      </c>
      <c r="N47" s="14">
        <v>0</v>
      </c>
      <c r="O47" s="29">
        <f>SUM(tblAusgaben4812[[#This Row],[JAN]:[DEZ]])</f>
        <v>0</v>
      </c>
      <c r="P47" s="11"/>
      <c r="Q47" s="29">
        <f>tblAusgaben4812[[#This Row],[SUMME JAHR BIS HEUTE]]/12</f>
        <v>0</v>
      </c>
    </row>
    <row r="48" spans="1:17" ht="21" customHeight="1" x14ac:dyDescent="0.35">
      <c r="A48" s="1"/>
      <c r="B48" s="23" t="s">
        <v>33</v>
      </c>
      <c r="C48" s="14">
        <v>0</v>
      </c>
      <c r="D48" s="14">
        <v>0</v>
      </c>
      <c r="E48" s="14">
        <v>0</v>
      </c>
      <c r="F48" s="14">
        <v>0</v>
      </c>
      <c r="G48" s="14">
        <v>0</v>
      </c>
      <c r="H48" s="14">
        <v>0</v>
      </c>
      <c r="I48" s="14">
        <v>0</v>
      </c>
      <c r="J48" s="14">
        <v>0</v>
      </c>
      <c r="K48" s="14">
        <v>0</v>
      </c>
      <c r="L48" s="14">
        <v>0</v>
      </c>
      <c r="M48" s="14">
        <v>0</v>
      </c>
      <c r="N48" s="14">
        <v>0</v>
      </c>
      <c r="O48" s="29">
        <f>SUM(tblAusgaben4812[[#This Row],[JAN]:[DEZ]])</f>
        <v>0</v>
      </c>
      <c r="P48" s="11"/>
      <c r="Q48" s="29">
        <f>tblAusgaben4812[[#This Row],[SUMME JAHR BIS HEUTE]]/12</f>
        <v>0</v>
      </c>
    </row>
    <row r="49" spans="1:17" ht="21" customHeight="1" x14ac:dyDescent="0.35">
      <c r="A49" s="1"/>
      <c r="B49" s="22" t="s">
        <v>177</v>
      </c>
      <c r="C49" s="38"/>
      <c r="D49" s="38"/>
      <c r="E49" s="38"/>
      <c r="F49" s="38"/>
      <c r="G49" s="38"/>
      <c r="H49" s="38"/>
      <c r="I49" s="38"/>
      <c r="J49" s="38"/>
      <c r="K49" s="38"/>
      <c r="L49" s="38"/>
      <c r="M49" s="38"/>
      <c r="N49" s="38"/>
      <c r="O49" s="29"/>
      <c r="P49" s="11"/>
      <c r="Q49" s="29"/>
    </row>
    <row r="50" spans="1:17" ht="21" customHeight="1" x14ac:dyDescent="0.35">
      <c r="A50" s="1"/>
      <c r="B50" s="23" t="s">
        <v>28</v>
      </c>
      <c r="C50" s="14">
        <v>0</v>
      </c>
      <c r="D50" s="14">
        <v>0</v>
      </c>
      <c r="E50" s="14">
        <v>0</v>
      </c>
      <c r="F50" s="14">
        <v>0</v>
      </c>
      <c r="G50" s="14">
        <v>0</v>
      </c>
      <c r="H50" s="14">
        <v>0</v>
      </c>
      <c r="I50" s="14">
        <v>0</v>
      </c>
      <c r="J50" s="14">
        <v>0</v>
      </c>
      <c r="K50" s="14">
        <v>0</v>
      </c>
      <c r="L50" s="14">
        <v>0</v>
      </c>
      <c r="M50" s="14">
        <v>0</v>
      </c>
      <c r="N50" s="14">
        <v>0</v>
      </c>
      <c r="O50" s="29">
        <f>SUM(tblAusgaben4812[[#This Row],[JAN]:[DEZ]])</f>
        <v>0</v>
      </c>
      <c r="P50" s="11"/>
      <c r="Q50" s="29">
        <f>tblAusgaben4812[[#This Row],[SUMME JAHR BIS HEUTE]]/12</f>
        <v>0</v>
      </c>
    </row>
    <row r="51" spans="1:17" ht="21" customHeight="1" x14ac:dyDescent="0.35">
      <c r="A51" s="1"/>
      <c r="B51" s="23" t="s">
        <v>178</v>
      </c>
      <c r="C51" s="14">
        <v>0</v>
      </c>
      <c r="D51" s="14">
        <v>0</v>
      </c>
      <c r="E51" s="14">
        <v>0</v>
      </c>
      <c r="F51" s="14">
        <v>0</v>
      </c>
      <c r="G51" s="14">
        <v>0</v>
      </c>
      <c r="H51" s="14">
        <v>0</v>
      </c>
      <c r="I51" s="14">
        <v>0</v>
      </c>
      <c r="J51" s="14">
        <v>0</v>
      </c>
      <c r="K51" s="14">
        <v>0</v>
      </c>
      <c r="L51" s="14">
        <v>0</v>
      </c>
      <c r="M51" s="14">
        <v>0</v>
      </c>
      <c r="N51" s="14">
        <v>0</v>
      </c>
      <c r="O51" s="29">
        <f>SUM(tblAusgaben4812[[#This Row],[JAN]:[DEZ]])</f>
        <v>0</v>
      </c>
      <c r="P51" s="11"/>
      <c r="Q51" s="29">
        <f>tblAusgaben4812[[#This Row],[SUMME JAHR BIS HEUTE]]/12</f>
        <v>0</v>
      </c>
    </row>
    <row r="52" spans="1:17" ht="21" customHeight="1" x14ac:dyDescent="0.35">
      <c r="A52" s="1"/>
      <c r="B52" s="23" t="s">
        <v>179</v>
      </c>
      <c r="C52" s="14">
        <v>0</v>
      </c>
      <c r="D52" s="14">
        <v>0</v>
      </c>
      <c r="E52" s="14">
        <v>0</v>
      </c>
      <c r="F52" s="14">
        <v>0</v>
      </c>
      <c r="G52" s="14">
        <v>0</v>
      </c>
      <c r="H52" s="14">
        <v>0</v>
      </c>
      <c r="I52" s="14">
        <v>0</v>
      </c>
      <c r="J52" s="14">
        <v>0</v>
      </c>
      <c r="K52" s="14">
        <v>0</v>
      </c>
      <c r="L52" s="14">
        <v>0</v>
      </c>
      <c r="M52" s="14">
        <v>0</v>
      </c>
      <c r="N52" s="14">
        <v>0</v>
      </c>
      <c r="O52" s="29">
        <f>SUM(tblAusgaben4812[[#This Row],[JAN]:[DEZ]])</f>
        <v>0</v>
      </c>
      <c r="P52" s="11"/>
      <c r="Q52" s="29">
        <f>tblAusgaben4812[[#This Row],[SUMME JAHR BIS HEUTE]]/12</f>
        <v>0</v>
      </c>
    </row>
    <row r="53" spans="1:17" ht="21" customHeight="1" x14ac:dyDescent="0.35">
      <c r="A53" s="1"/>
      <c r="B53" s="23" t="s">
        <v>180</v>
      </c>
      <c r="C53" s="14">
        <v>0</v>
      </c>
      <c r="D53" s="14">
        <v>0</v>
      </c>
      <c r="E53" s="14">
        <v>0</v>
      </c>
      <c r="F53" s="14">
        <v>0</v>
      </c>
      <c r="G53" s="14">
        <v>0</v>
      </c>
      <c r="H53" s="14">
        <v>0</v>
      </c>
      <c r="I53" s="14">
        <v>0</v>
      </c>
      <c r="J53" s="14">
        <v>0</v>
      </c>
      <c r="K53" s="14">
        <v>0</v>
      </c>
      <c r="L53" s="14">
        <v>0</v>
      </c>
      <c r="M53" s="14">
        <v>0</v>
      </c>
      <c r="N53" s="14">
        <v>0</v>
      </c>
      <c r="O53" s="29">
        <f>SUM(tblAusgaben4812[[#This Row],[JAN]:[DEZ]])</f>
        <v>0</v>
      </c>
      <c r="P53" s="11"/>
      <c r="Q53" s="29">
        <f>tblAusgaben4812[[#This Row],[SUMME JAHR BIS HEUTE]]/12</f>
        <v>0</v>
      </c>
    </row>
    <row r="54" spans="1:17" ht="21" customHeight="1" x14ac:dyDescent="0.35">
      <c r="A54" s="1"/>
      <c r="B54" s="23" t="s">
        <v>181</v>
      </c>
      <c r="C54" s="14">
        <v>0</v>
      </c>
      <c r="D54" s="14">
        <v>0</v>
      </c>
      <c r="E54" s="14">
        <v>0</v>
      </c>
      <c r="F54" s="14">
        <v>0</v>
      </c>
      <c r="G54" s="14">
        <v>0</v>
      </c>
      <c r="H54" s="14">
        <v>0</v>
      </c>
      <c r="I54" s="14">
        <v>0</v>
      </c>
      <c r="J54" s="14">
        <v>0</v>
      </c>
      <c r="K54" s="14">
        <v>0</v>
      </c>
      <c r="L54" s="14">
        <v>0</v>
      </c>
      <c r="M54" s="14">
        <v>0</v>
      </c>
      <c r="N54" s="14">
        <v>0</v>
      </c>
      <c r="O54" s="29">
        <f>SUM(tblAusgaben4812[[#This Row],[JAN]:[DEZ]])</f>
        <v>0</v>
      </c>
      <c r="P54" s="11"/>
      <c r="Q54" s="29">
        <f>tblAusgaben4812[[#This Row],[SUMME JAHR BIS HEUTE]]/12</f>
        <v>0</v>
      </c>
    </row>
    <row r="55" spans="1:17" ht="21" customHeight="1" x14ac:dyDescent="0.35">
      <c r="A55" s="1"/>
      <c r="B55" s="23" t="s">
        <v>182</v>
      </c>
      <c r="C55" s="14">
        <v>0</v>
      </c>
      <c r="D55" s="14">
        <v>0</v>
      </c>
      <c r="E55" s="14">
        <v>0</v>
      </c>
      <c r="F55" s="14">
        <v>0</v>
      </c>
      <c r="G55" s="14">
        <v>0</v>
      </c>
      <c r="H55" s="14">
        <v>0</v>
      </c>
      <c r="I55" s="14">
        <v>0</v>
      </c>
      <c r="J55" s="14">
        <v>0</v>
      </c>
      <c r="K55" s="14">
        <v>0</v>
      </c>
      <c r="L55" s="14">
        <v>0</v>
      </c>
      <c r="M55" s="14">
        <v>0</v>
      </c>
      <c r="N55" s="14">
        <v>0</v>
      </c>
      <c r="O55" s="29">
        <f>SUM(tblAusgaben4812[[#This Row],[JAN]:[DEZ]])</f>
        <v>0</v>
      </c>
      <c r="P55" s="11"/>
      <c r="Q55" s="29">
        <f>tblAusgaben4812[[#This Row],[SUMME JAHR BIS HEUTE]]/12</f>
        <v>0</v>
      </c>
    </row>
    <row r="56" spans="1:17" ht="21" customHeight="1" x14ac:dyDescent="0.35">
      <c r="A56" s="1"/>
      <c r="B56" s="23" t="s">
        <v>183</v>
      </c>
      <c r="C56" s="14">
        <v>0</v>
      </c>
      <c r="D56" s="14">
        <v>0</v>
      </c>
      <c r="E56" s="14">
        <v>0</v>
      </c>
      <c r="F56" s="14">
        <v>0</v>
      </c>
      <c r="G56" s="14">
        <v>0</v>
      </c>
      <c r="H56" s="14">
        <v>0</v>
      </c>
      <c r="I56" s="14">
        <v>0</v>
      </c>
      <c r="J56" s="14">
        <v>0</v>
      </c>
      <c r="K56" s="14">
        <v>0</v>
      </c>
      <c r="L56" s="14">
        <v>0</v>
      </c>
      <c r="M56" s="14">
        <v>0</v>
      </c>
      <c r="N56" s="14">
        <v>0</v>
      </c>
      <c r="O56" s="29">
        <f>SUM(tblAusgaben4812[[#This Row],[JAN]:[DEZ]])</f>
        <v>0</v>
      </c>
      <c r="P56" s="11"/>
      <c r="Q56" s="29">
        <f>tblAusgaben4812[[#This Row],[SUMME JAHR BIS HEUTE]]/12</f>
        <v>0</v>
      </c>
    </row>
    <row r="57" spans="1:17" ht="21" customHeight="1" x14ac:dyDescent="0.35">
      <c r="A57" s="1"/>
      <c r="B57" s="22" t="s">
        <v>184</v>
      </c>
      <c r="C57" s="38"/>
      <c r="D57" s="38"/>
      <c r="E57" s="38"/>
      <c r="F57" s="38"/>
      <c r="G57" s="38"/>
      <c r="H57" s="38"/>
      <c r="I57" s="38"/>
      <c r="J57" s="38"/>
      <c r="K57" s="38"/>
      <c r="L57" s="38"/>
      <c r="M57" s="38"/>
      <c r="N57" s="38"/>
      <c r="O57" s="29"/>
      <c r="P57" s="11"/>
      <c r="Q57" s="29"/>
    </row>
    <row r="58" spans="1:17" ht="21" customHeight="1" x14ac:dyDescent="0.35">
      <c r="A58" s="1"/>
      <c r="B58" s="23" t="s">
        <v>185</v>
      </c>
      <c r="C58" s="14">
        <v>0</v>
      </c>
      <c r="D58" s="14">
        <v>0</v>
      </c>
      <c r="E58" s="14">
        <v>0</v>
      </c>
      <c r="F58" s="14">
        <v>0</v>
      </c>
      <c r="G58" s="14">
        <v>0</v>
      </c>
      <c r="H58" s="14">
        <v>0</v>
      </c>
      <c r="I58" s="14">
        <v>0</v>
      </c>
      <c r="J58" s="14">
        <v>0</v>
      </c>
      <c r="K58" s="14">
        <v>0</v>
      </c>
      <c r="L58" s="14">
        <v>0</v>
      </c>
      <c r="M58" s="14">
        <v>0</v>
      </c>
      <c r="N58" s="14">
        <v>0</v>
      </c>
      <c r="O58" s="29">
        <f>SUM(tblAusgaben4812[[#This Row],[JAN]:[DEZ]])</f>
        <v>0</v>
      </c>
      <c r="P58" s="11"/>
      <c r="Q58" s="29">
        <f>tblAusgaben4812[[#This Row],[SUMME JAHR BIS HEUTE]]/12</f>
        <v>0</v>
      </c>
    </row>
    <row r="59" spans="1:17" ht="21" customHeight="1" x14ac:dyDescent="0.35">
      <c r="A59" s="1"/>
      <c r="B59" s="23" t="s">
        <v>26</v>
      </c>
      <c r="C59" s="14">
        <v>0</v>
      </c>
      <c r="D59" s="14">
        <v>0</v>
      </c>
      <c r="E59" s="14">
        <v>0</v>
      </c>
      <c r="F59" s="14">
        <v>0</v>
      </c>
      <c r="G59" s="14">
        <v>0</v>
      </c>
      <c r="H59" s="14">
        <v>0</v>
      </c>
      <c r="I59" s="14">
        <v>0</v>
      </c>
      <c r="J59" s="14">
        <v>0</v>
      </c>
      <c r="K59" s="14">
        <v>0</v>
      </c>
      <c r="L59" s="14">
        <v>0</v>
      </c>
      <c r="M59" s="14">
        <v>0</v>
      </c>
      <c r="N59" s="14">
        <v>0</v>
      </c>
      <c r="O59" s="29">
        <f>SUM(tblAusgaben4812[[#This Row],[JAN]:[DEZ]])</f>
        <v>0</v>
      </c>
      <c r="P59" s="11"/>
      <c r="Q59" s="29">
        <f>tblAusgaben4812[[#This Row],[SUMME JAHR BIS HEUTE]]/12</f>
        <v>0</v>
      </c>
    </row>
    <row r="60" spans="1:17" ht="21" customHeight="1" x14ac:dyDescent="0.35">
      <c r="A60" s="1"/>
      <c r="B60" s="23" t="s">
        <v>186</v>
      </c>
      <c r="C60" s="14">
        <v>0</v>
      </c>
      <c r="D60" s="14">
        <v>0</v>
      </c>
      <c r="E60" s="14">
        <v>0</v>
      </c>
      <c r="F60" s="14">
        <v>0</v>
      </c>
      <c r="G60" s="14">
        <v>0</v>
      </c>
      <c r="H60" s="14">
        <v>0</v>
      </c>
      <c r="I60" s="14">
        <v>0</v>
      </c>
      <c r="J60" s="14">
        <v>0</v>
      </c>
      <c r="K60" s="14">
        <v>0</v>
      </c>
      <c r="L60" s="14">
        <v>0</v>
      </c>
      <c r="M60" s="14">
        <v>0</v>
      </c>
      <c r="N60" s="14">
        <v>0</v>
      </c>
      <c r="O60" s="29">
        <f>SUM(tblAusgaben4812[[#This Row],[JAN]:[DEZ]])</f>
        <v>0</v>
      </c>
      <c r="P60" s="11"/>
      <c r="Q60" s="29">
        <f>tblAusgaben4812[[#This Row],[SUMME JAHR BIS HEUTE]]/12</f>
        <v>0</v>
      </c>
    </row>
    <row r="61" spans="1:17" ht="21" customHeight="1" x14ac:dyDescent="0.35">
      <c r="A61" s="1"/>
      <c r="B61" s="22" t="s">
        <v>187</v>
      </c>
      <c r="C61" s="38"/>
      <c r="D61" s="38"/>
      <c r="E61" s="38"/>
      <c r="F61" s="38"/>
      <c r="G61" s="38"/>
      <c r="H61" s="38"/>
      <c r="I61" s="38"/>
      <c r="J61" s="38"/>
      <c r="K61" s="38"/>
      <c r="L61" s="38"/>
      <c r="M61" s="38"/>
      <c r="N61" s="38"/>
      <c r="O61" s="29"/>
      <c r="P61" s="11"/>
      <c r="Q61" s="29"/>
    </row>
    <row r="62" spans="1:17" ht="21" customHeight="1" x14ac:dyDescent="0.35">
      <c r="A62" s="1"/>
      <c r="B62" s="23" t="s">
        <v>188</v>
      </c>
      <c r="C62" s="14">
        <v>0</v>
      </c>
      <c r="D62" s="14">
        <v>0</v>
      </c>
      <c r="E62" s="14">
        <v>0</v>
      </c>
      <c r="F62" s="14">
        <v>0</v>
      </c>
      <c r="G62" s="14">
        <v>0</v>
      </c>
      <c r="H62" s="14">
        <v>0</v>
      </c>
      <c r="I62" s="14">
        <v>0</v>
      </c>
      <c r="J62" s="14">
        <v>0</v>
      </c>
      <c r="K62" s="14">
        <v>0</v>
      </c>
      <c r="L62" s="14">
        <v>0</v>
      </c>
      <c r="M62" s="14">
        <v>0</v>
      </c>
      <c r="N62" s="14">
        <v>0</v>
      </c>
      <c r="O62" s="29">
        <f>SUM(tblAusgaben4812[[#This Row],[JAN]:[DEZ]])</f>
        <v>0</v>
      </c>
      <c r="P62" s="11"/>
      <c r="Q62" s="29">
        <f>tblAusgaben4812[[#This Row],[SUMME JAHR BIS HEUTE]]/12</f>
        <v>0</v>
      </c>
    </row>
    <row r="63" spans="1:17" ht="21" customHeight="1" x14ac:dyDescent="0.35">
      <c r="A63" s="1"/>
      <c r="B63" s="23" t="s">
        <v>204</v>
      </c>
      <c r="C63" s="14">
        <v>0</v>
      </c>
      <c r="D63" s="14">
        <v>0</v>
      </c>
      <c r="E63" s="14">
        <v>0</v>
      </c>
      <c r="F63" s="14">
        <v>0</v>
      </c>
      <c r="G63" s="14">
        <v>0</v>
      </c>
      <c r="H63" s="14">
        <v>0</v>
      </c>
      <c r="I63" s="14">
        <v>0</v>
      </c>
      <c r="J63" s="14">
        <v>0</v>
      </c>
      <c r="K63" s="14">
        <v>0</v>
      </c>
      <c r="L63" s="14">
        <v>0</v>
      </c>
      <c r="M63" s="14">
        <v>0</v>
      </c>
      <c r="N63" s="14">
        <v>0</v>
      </c>
      <c r="O63" s="29">
        <f>SUM(tblAusgaben4812[[#This Row],[JAN]:[DEZ]])</f>
        <v>0</v>
      </c>
      <c r="P63" s="11"/>
      <c r="Q63" s="29">
        <f>tblAusgaben4812[[#This Row],[SUMME JAHR BIS HEUTE]]/12</f>
        <v>0</v>
      </c>
    </row>
    <row r="64" spans="1:17" ht="21" customHeight="1" x14ac:dyDescent="0.35">
      <c r="A64" s="1"/>
      <c r="B64" s="23" t="s">
        <v>189</v>
      </c>
      <c r="C64" s="14">
        <v>0</v>
      </c>
      <c r="D64" s="14">
        <v>0</v>
      </c>
      <c r="E64" s="14">
        <v>0</v>
      </c>
      <c r="F64" s="14">
        <v>0</v>
      </c>
      <c r="G64" s="14">
        <v>0</v>
      </c>
      <c r="H64" s="14">
        <v>0</v>
      </c>
      <c r="I64" s="14">
        <v>0</v>
      </c>
      <c r="J64" s="14">
        <v>0</v>
      </c>
      <c r="K64" s="14">
        <v>0</v>
      </c>
      <c r="L64" s="14">
        <v>0</v>
      </c>
      <c r="M64" s="14">
        <v>0</v>
      </c>
      <c r="N64" s="14">
        <v>0</v>
      </c>
      <c r="O64" s="29">
        <f>SUM(tblAusgaben4812[[#This Row],[JAN]:[DEZ]])</f>
        <v>0</v>
      </c>
      <c r="P64" s="11"/>
      <c r="Q64" s="29">
        <f>tblAusgaben4812[[#This Row],[SUMME JAHR BIS HEUTE]]/12</f>
        <v>0</v>
      </c>
    </row>
    <row r="65" spans="1:17" ht="21" customHeight="1" x14ac:dyDescent="0.35">
      <c r="A65" s="1"/>
      <c r="B65" s="23" t="s">
        <v>190</v>
      </c>
      <c r="C65" s="14">
        <v>0</v>
      </c>
      <c r="D65" s="14">
        <v>0</v>
      </c>
      <c r="E65" s="14">
        <v>0</v>
      </c>
      <c r="F65" s="14">
        <v>0</v>
      </c>
      <c r="G65" s="14">
        <v>0</v>
      </c>
      <c r="H65" s="14">
        <v>0</v>
      </c>
      <c r="I65" s="14">
        <v>0</v>
      </c>
      <c r="J65" s="14">
        <v>0</v>
      </c>
      <c r="K65" s="14">
        <v>0</v>
      </c>
      <c r="L65" s="14">
        <v>0</v>
      </c>
      <c r="M65" s="14">
        <v>0</v>
      </c>
      <c r="N65" s="14">
        <v>0</v>
      </c>
      <c r="O65" s="29">
        <f>SUM(tblAusgaben4812[[#This Row],[JAN]:[DEZ]])</f>
        <v>0</v>
      </c>
      <c r="P65" s="11"/>
      <c r="Q65" s="29">
        <f>tblAusgaben4812[[#This Row],[SUMME JAHR BIS HEUTE]]/12</f>
        <v>0</v>
      </c>
    </row>
    <row r="66" spans="1:17" ht="21" customHeight="1" x14ac:dyDescent="0.35">
      <c r="A66" s="1"/>
      <c r="B66" s="22" t="s">
        <v>194</v>
      </c>
      <c r="C66" s="38"/>
      <c r="D66" s="38"/>
      <c r="E66" s="38"/>
      <c r="F66" s="38"/>
      <c r="G66" s="38"/>
      <c r="H66" s="38"/>
      <c r="I66" s="38"/>
      <c r="J66" s="38"/>
      <c r="K66" s="38"/>
      <c r="L66" s="38"/>
      <c r="M66" s="38"/>
      <c r="N66" s="38"/>
      <c r="O66" s="29"/>
      <c r="P66" s="11"/>
      <c r="Q66" s="29"/>
    </row>
    <row r="67" spans="1:17" ht="21" customHeight="1" x14ac:dyDescent="0.35">
      <c r="A67" s="1"/>
      <c r="B67" s="23" t="s">
        <v>195</v>
      </c>
      <c r="C67" s="14">
        <v>0</v>
      </c>
      <c r="D67" s="14">
        <v>0</v>
      </c>
      <c r="E67" s="14">
        <v>0</v>
      </c>
      <c r="F67" s="14">
        <v>0</v>
      </c>
      <c r="G67" s="14">
        <v>0</v>
      </c>
      <c r="H67" s="14">
        <v>0</v>
      </c>
      <c r="I67" s="14">
        <v>0</v>
      </c>
      <c r="J67" s="14">
        <v>0</v>
      </c>
      <c r="K67" s="14">
        <v>0</v>
      </c>
      <c r="L67" s="14">
        <v>0</v>
      </c>
      <c r="M67" s="14">
        <v>0</v>
      </c>
      <c r="N67" s="14">
        <v>0</v>
      </c>
      <c r="O67" s="29">
        <f>SUM(tblAusgaben4812[[#This Row],[JAN]:[DEZ]])</f>
        <v>0</v>
      </c>
      <c r="P67" s="11"/>
      <c r="Q67" s="29">
        <f>tblAusgaben4812[[#This Row],[SUMME JAHR BIS HEUTE]]/12</f>
        <v>0</v>
      </c>
    </row>
    <row r="68" spans="1:17" ht="21" customHeight="1" x14ac:dyDescent="0.35">
      <c r="A68" s="1"/>
      <c r="B68" s="23" t="s">
        <v>31</v>
      </c>
      <c r="C68" s="14">
        <v>0</v>
      </c>
      <c r="D68" s="14">
        <v>10</v>
      </c>
      <c r="E68" s="14">
        <v>0</v>
      </c>
      <c r="F68" s="14">
        <v>0</v>
      </c>
      <c r="G68" s="14">
        <v>0</v>
      </c>
      <c r="H68" s="14">
        <v>0</v>
      </c>
      <c r="I68" s="14">
        <v>0</v>
      </c>
      <c r="J68" s="14">
        <v>0</v>
      </c>
      <c r="K68" s="14">
        <v>0</v>
      </c>
      <c r="L68" s="14">
        <v>0</v>
      </c>
      <c r="M68" s="14">
        <v>0</v>
      </c>
      <c r="N68" s="14">
        <v>0</v>
      </c>
      <c r="O68" s="29">
        <f>SUM(tblAusgaben4812[[#This Row],[JAN]:[DEZ]])</f>
        <v>10</v>
      </c>
      <c r="P68" s="11"/>
      <c r="Q68" s="29">
        <f>tblAusgaben4812[[#This Row],[SUMME JAHR BIS HEUTE]]/12</f>
        <v>0.83333333333333337</v>
      </c>
    </row>
    <row r="69" spans="1:17" ht="21" customHeight="1" x14ac:dyDescent="0.35">
      <c r="A69" s="1"/>
      <c r="B69" s="23" t="s">
        <v>196</v>
      </c>
      <c r="C69" s="14">
        <v>0</v>
      </c>
      <c r="D69" s="14">
        <v>0</v>
      </c>
      <c r="E69" s="14">
        <v>0</v>
      </c>
      <c r="F69" s="14">
        <v>0</v>
      </c>
      <c r="G69" s="14">
        <v>0</v>
      </c>
      <c r="H69" s="14">
        <v>0</v>
      </c>
      <c r="I69" s="14">
        <v>0</v>
      </c>
      <c r="J69" s="14">
        <v>0</v>
      </c>
      <c r="K69" s="14">
        <v>0</v>
      </c>
      <c r="L69" s="14">
        <v>0</v>
      </c>
      <c r="M69" s="14">
        <v>0</v>
      </c>
      <c r="N69" s="14">
        <v>0</v>
      </c>
      <c r="O69" s="29">
        <f>SUM(tblAusgaben4812[[#This Row],[JAN]:[DEZ]])</f>
        <v>0</v>
      </c>
      <c r="P69" s="11"/>
      <c r="Q69" s="29">
        <f>tblAusgaben4812[[#This Row],[SUMME JAHR BIS HEUTE]]/12</f>
        <v>0</v>
      </c>
    </row>
    <row r="70" spans="1:17" ht="21" customHeight="1" thickBot="1" x14ac:dyDescent="0.4">
      <c r="A70" s="1"/>
      <c r="B70" s="23" t="s">
        <v>197</v>
      </c>
      <c r="C70" s="14">
        <v>0</v>
      </c>
      <c r="D70" s="14">
        <v>0</v>
      </c>
      <c r="E70" s="14">
        <v>0</v>
      </c>
      <c r="F70" s="14">
        <v>0</v>
      </c>
      <c r="G70" s="14">
        <v>0</v>
      </c>
      <c r="H70" s="14">
        <v>0</v>
      </c>
      <c r="I70" s="14">
        <v>0</v>
      </c>
      <c r="J70" s="14">
        <v>0</v>
      </c>
      <c r="K70" s="14">
        <v>0</v>
      </c>
      <c r="L70" s="14">
        <v>0</v>
      </c>
      <c r="M70" s="14">
        <v>0</v>
      </c>
      <c r="N70" s="14">
        <v>0</v>
      </c>
      <c r="O70" s="29">
        <f>SUM(tblAusgaben4812[[#This Row],[JAN]:[DEZ]])</f>
        <v>0</v>
      </c>
      <c r="P70" s="11"/>
      <c r="Q70" s="29">
        <f>tblAusgaben4812[[#This Row],[SUMME JAHR BIS HEUTE]]/12</f>
        <v>0</v>
      </c>
    </row>
    <row r="71" spans="1:17" ht="21" customHeight="1" x14ac:dyDescent="0.35">
      <c r="A71" s="1"/>
      <c r="B71" s="8" t="s">
        <v>19</v>
      </c>
      <c r="C71" s="15">
        <f>SUBTOTAL(109,tblAusgaben4812[JAN])</f>
        <v>0</v>
      </c>
      <c r="D71" s="15">
        <f>SUBTOTAL(109,tblAusgaben4812[FEB])</f>
        <v>10</v>
      </c>
      <c r="E71" s="15">
        <f>SUBTOTAL(109,tblAusgaben4812[MÄR])</f>
        <v>0</v>
      </c>
      <c r="F71" s="15">
        <f>SUBTOTAL(109,tblAusgaben4812[APR])</f>
        <v>0</v>
      </c>
      <c r="G71" s="15">
        <f>SUBTOTAL(109,tblAusgaben4812[MAI])</f>
        <v>0</v>
      </c>
      <c r="H71" s="15">
        <f>SUBTOTAL(109,tblAusgaben4812[JUN])</f>
        <v>0</v>
      </c>
      <c r="I71" s="15">
        <f>SUBTOTAL(109,tblAusgaben4812[JUL])</f>
        <v>0</v>
      </c>
      <c r="J71" s="15">
        <f>SUBTOTAL(109,tblAusgaben4812[AUG])</f>
        <v>0</v>
      </c>
      <c r="K71" s="15">
        <f>SUBTOTAL(109,tblAusgaben4812[SEP])</f>
        <v>0</v>
      </c>
      <c r="L71" s="15">
        <f>SUBTOTAL(109,tblAusgaben4812[OKT])</f>
        <v>0</v>
      </c>
      <c r="M71" s="15">
        <f>SUBTOTAL(109,tblAusgaben4812[NOV])</f>
        <v>0</v>
      </c>
      <c r="N71" s="15">
        <f>SUBTOTAL(109,tblAusgaben4812[DEZ])</f>
        <v>0</v>
      </c>
      <c r="O71" s="35">
        <f>SUBTOTAL(109,tblAusgaben4812[SUMME JAHR BIS HEUTE])</f>
        <v>10</v>
      </c>
      <c r="P71" s="10"/>
      <c r="Q71" s="34">
        <f>SUM(Q29:Q70)</f>
        <v>0.83333333333333337</v>
      </c>
    </row>
    <row r="72" spans="1:17" ht="21" customHeight="1" thickBot="1" x14ac:dyDescent="0.4"/>
    <row r="73" spans="1:17" ht="21" customHeight="1" x14ac:dyDescent="0.35">
      <c r="A73" s="1"/>
      <c r="B73" s="13" t="s">
        <v>35</v>
      </c>
      <c r="C73" s="12" t="s">
        <v>0</v>
      </c>
      <c r="D73" s="12" t="s">
        <v>1</v>
      </c>
      <c r="E73" s="12" t="s">
        <v>12</v>
      </c>
      <c r="F73" s="12" t="s">
        <v>2</v>
      </c>
      <c r="G73" s="12" t="s">
        <v>13</v>
      </c>
      <c r="H73" s="12" t="s">
        <v>3</v>
      </c>
      <c r="I73" s="12" t="s">
        <v>4</v>
      </c>
      <c r="J73" s="12" t="s">
        <v>5</v>
      </c>
      <c r="K73" s="12" t="s">
        <v>6</v>
      </c>
      <c r="L73" s="12" t="s">
        <v>14</v>
      </c>
      <c r="M73" s="12" t="s">
        <v>7</v>
      </c>
      <c r="N73" s="12" t="s">
        <v>15</v>
      </c>
      <c r="O73" s="28" t="s">
        <v>16</v>
      </c>
      <c r="P73" s="12" t="s">
        <v>8</v>
      </c>
      <c r="Q73" s="33" t="s">
        <v>39</v>
      </c>
    </row>
    <row r="74" spans="1:17" ht="21" customHeight="1" x14ac:dyDescent="0.35">
      <c r="A74" s="1"/>
      <c r="B74" s="26" t="s">
        <v>198</v>
      </c>
      <c r="C74" s="39"/>
      <c r="D74" s="39"/>
      <c r="E74" s="39"/>
      <c r="F74" s="39"/>
      <c r="G74" s="39"/>
      <c r="H74" s="39"/>
      <c r="I74" s="39"/>
      <c r="J74" s="39"/>
      <c r="K74" s="39"/>
      <c r="L74" s="39"/>
      <c r="M74" s="39"/>
      <c r="N74" s="39"/>
      <c r="O74" s="32"/>
      <c r="P74" s="12"/>
      <c r="Q74" s="32"/>
    </row>
    <row r="75" spans="1:17" ht="21" customHeight="1" x14ac:dyDescent="0.35">
      <c r="A75" s="1"/>
      <c r="B75" s="27" t="s">
        <v>155</v>
      </c>
      <c r="C75" s="14">
        <v>14</v>
      </c>
      <c r="D75" s="14">
        <v>14</v>
      </c>
      <c r="E75" s="14">
        <v>14</v>
      </c>
      <c r="F75" s="14">
        <v>14</v>
      </c>
      <c r="G75" s="14">
        <v>14</v>
      </c>
      <c r="H75" s="14">
        <v>14</v>
      </c>
      <c r="I75" s="14">
        <v>14</v>
      </c>
      <c r="J75" s="14">
        <v>14</v>
      </c>
      <c r="K75" s="14">
        <v>14</v>
      </c>
      <c r="L75" s="14">
        <v>14</v>
      </c>
      <c r="M75" s="14">
        <v>14</v>
      </c>
      <c r="N75" s="14">
        <v>14</v>
      </c>
      <c r="O75" s="29">
        <f>SUM(tblAusgaben45913[[#This Row],[JAN]:[DEZ]])</f>
        <v>168</v>
      </c>
      <c r="P75" s="11"/>
      <c r="Q75" s="29">
        <f>tblAusgaben45913[[#This Row],[SUMME JAHR BIS HEUTE]]/12</f>
        <v>14</v>
      </c>
    </row>
    <row r="76" spans="1:17" ht="21" customHeight="1" x14ac:dyDescent="0.35">
      <c r="A76" s="1"/>
      <c r="B76" s="27" t="s">
        <v>199</v>
      </c>
      <c r="C76" s="14">
        <v>14</v>
      </c>
      <c r="D76" s="14">
        <v>14</v>
      </c>
      <c r="E76" s="14">
        <v>14</v>
      </c>
      <c r="F76" s="14">
        <v>14</v>
      </c>
      <c r="G76" s="14">
        <v>14</v>
      </c>
      <c r="H76" s="14">
        <v>14</v>
      </c>
      <c r="I76" s="14">
        <v>14</v>
      </c>
      <c r="J76" s="14">
        <v>14</v>
      </c>
      <c r="K76" s="14">
        <v>14</v>
      </c>
      <c r="L76" s="14">
        <v>14</v>
      </c>
      <c r="M76" s="14">
        <v>14</v>
      </c>
      <c r="N76" s="14">
        <v>14</v>
      </c>
      <c r="O76" s="29">
        <f>SUM(tblAusgaben45913[[#This Row],[JAN]:[DEZ]])</f>
        <v>168</v>
      </c>
      <c r="P76" s="11"/>
      <c r="Q76" s="29">
        <f>tblAusgaben45913[[#This Row],[SUMME JAHR BIS HEUTE]]/12</f>
        <v>14</v>
      </c>
    </row>
    <row r="77" spans="1:17" ht="21" customHeight="1" x14ac:dyDescent="0.35">
      <c r="A77" s="1"/>
      <c r="B77" s="27" t="s">
        <v>156</v>
      </c>
      <c r="C77" s="14">
        <v>14</v>
      </c>
      <c r="D77" s="14">
        <v>14</v>
      </c>
      <c r="E77" s="14">
        <v>14</v>
      </c>
      <c r="F77" s="14">
        <v>14</v>
      </c>
      <c r="G77" s="14">
        <v>14</v>
      </c>
      <c r="H77" s="14">
        <v>14</v>
      </c>
      <c r="I77" s="14">
        <v>14</v>
      </c>
      <c r="J77" s="14">
        <v>14</v>
      </c>
      <c r="K77" s="14">
        <v>14</v>
      </c>
      <c r="L77" s="14">
        <v>14</v>
      </c>
      <c r="M77" s="14">
        <v>14</v>
      </c>
      <c r="N77" s="14">
        <v>14</v>
      </c>
      <c r="O77" s="29">
        <f>SUM(tblAusgaben45913[[#This Row],[JAN]:[DEZ]])</f>
        <v>168</v>
      </c>
      <c r="P77" s="11"/>
      <c r="Q77" s="29">
        <f>tblAusgaben45913[[#This Row],[SUMME JAHR BIS HEUTE]]/12</f>
        <v>14</v>
      </c>
    </row>
    <row r="78" spans="1:17" ht="21" customHeight="1" x14ac:dyDescent="0.35">
      <c r="A78" s="1"/>
      <c r="B78" s="26" t="s">
        <v>36</v>
      </c>
      <c r="C78" s="39"/>
      <c r="D78" s="39"/>
      <c r="E78" s="39"/>
      <c r="F78" s="39"/>
      <c r="G78" s="39"/>
      <c r="H78" s="39"/>
      <c r="I78" s="39"/>
      <c r="J78" s="39"/>
      <c r="K78" s="39"/>
      <c r="L78" s="39"/>
      <c r="M78" s="39"/>
      <c r="N78" s="39"/>
      <c r="O78" s="32"/>
      <c r="P78" s="12"/>
      <c r="Q78" s="32"/>
    </row>
    <row r="79" spans="1:17" ht="21" customHeight="1" x14ac:dyDescent="0.35">
      <c r="A79" s="1"/>
      <c r="B79" s="27" t="s">
        <v>200</v>
      </c>
      <c r="C79" s="14">
        <v>50</v>
      </c>
      <c r="D79" s="14">
        <v>0</v>
      </c>
      <c r="E79" s="14">
        <v>0</v>
      </c>
      <c r="F79" s="14">
        <v>0</v>
      </c>
      <c r="G79" s="14">
        <v>100</v>
      </c>
      <c r="H79" s="14">
        <v>0</v>
      </c>
      <c r="I79" s="14">
        <v>0</v>
      </c>
      <c r="J79" s="14">
        <v>0</v>
      </c>
      <c r="K79" s="14">
        <v>250</v>
      </c>
      <c r="L79" s="14">
        <v>0</v>
      </c>
      <c r="M79" s="14">
        <v>70</v>
      </c>
      <c r="N79" s="14">
        <v>0</v>
      </c>
      <c r="O79" s="29">
        <f>SUM(tblAusgaben45913[[#This Row],[JAN]:[DEZ]])</f>
        <v>470</v>
      </c>
      <c r="P79" s="11"/>
      <c r="Q79" s="29">
        <f>tblAusgaben45913[[#This Row],[SUMME JAHR BIS HEUTE]]/12</f>
        <v>39.166666666666664</v>
      </c>
    </row>
    <row r="80" spans="1:17" ht="21" customHeight="1" x14ac:dyDescent="0.35">
      <c r="A80" s="1"/>
      <c r="B80" s="27" t="s">
        <v>201</v>
      </c>
      <c r="C80" s="14">
        <v>14</v>
      </c>
      <c r="D80" s="14">
        <v>14</v>
      </c>
      <c r="E80" s="14">
        <v>14</v>
      </c>
      <c r="F80" s="14">
        <v>14</v>
      </c>
      <c r="G80" s="14">
        <v>14</v>
      </c>
      <c r="H80" s="14">
        <v>14</v>
      </c>
      <c r="I80" s="14">
        <v>14</v>
      </c>
      <c r="J80" s="14">
        <v>14</v>
      </c>
      <c r="K80" s="14">
        <v>14</v>
      </c>
      <c r="L80" s="14">
        <v>14</v>
      </c>
      <c r="M80" s="14">
        <v>14</v>
      </c>
      <c r="N80" s="14">
        <v>14</v>
      </c>
      <c r="O80" s="29">
        <f>SUM(tblAusgaben45913[[#This Row],[JAN]:[DEZ]])</f>
        <v>168</v>
      </c>
      <c r="P80" s="11"/>
      <c r="Q80" s="29">
        <f>tblAusgaben45913[[#This Row],[SUMME JAHR BIS HEUTE]]/12</f>
        <v>14</v>
      </c>
    </row>
    <row r="81" spans="1:17" ht="21" customHeight="1" x14ac:dyDescent="0.35">
      <c r="A81" s="1"/>
      <c r="B81" s="27" t="s">
        <v>202</v>
      </c>
      <c r="C81" s="14">
        <v>50</v>
      </c>
      <c r="D81" s="14">
        <v>50</v>
      </c>
      <c r="E81" s="14">
        <v>50</v>
      </c>
      <c r="F81" s="14">
        <v>50</v>
      </c>
      <c r="G81" s="14">
        <v>50</v>
      </c>
      <c r="H81" s="14">
        <v>50</v>
      </c>
      <c r="I81" s="14">
        <v>50</v>
      </c>
      <c r="J81" s="14">
        <v>50</v>
      </c>
      <c r="K81" s="14">
        <v>50</v>
      </c>
      <c r="L81" s="14">
        <v>50</v>
      </c>
      <c r="M81" s="14">
        <v>50</v>
      </c>
      <c r="N81" s="14">
        <v>50</v>
      </c>
      <c r="O81" s="29">
        <f>SUM(tblAusgaben45913[[#This Row],[JAN]:[DEZ]])</f>
        <v>600</v>
      </c>
      <c r="P81" s="11"/>
      <c r="Q81" s="29">
        <f>tblAusgaben45913[[#This Row],[SUMME JAHR BIS HEUTE]]/12</f>
        <v>50</v>
      </c>
    </row>
    <row r="82" spans="1:17" ht="21" customHeight="1" x14ac:dyDescent="0.35">
      <c r="A82" s="1"/>
      <c r="B82" s="27" t="s">
        <v>203</v>
      </c>
      <c r="C82" s="14">
        <v>80</v>
      </c>
      <c r="D82" s="14">
        <v>80</v>
      </c>
      <c r="E82" s="14">
        <v>80</v>
      </c>
      <c r="F82" s="14">
        <v>80</v>
      </c>
      <c r="G82" s="14">
        <v>80</v>
      </c>
      <c r="H82" s="14">
        <v>80</v>
      </c>
      <c r="I82" s="14">
        <v>80</v>
      </c>
      <c r="J82" s="14">
        <v>80</v>
      </c>
      <c r="K82" s="14">
        <v>80</v>
      </c>
      <c r="L82" s="14">
        <v>80</v>
      </c>
      <c r="M82" s="14">
        <v>80</v>
      </c>
      <c r="N82" s="14">
        <v>80</v>
      </c>
      <c r="O82" s="29">
        <f>SUM(tblAusgaben45913[[#This Row],[JAN]:[DEZ]])</f>
        <v>960</v>
      </c>
      <c r="P82" s="11"/>
      <c r="Q82" s="29">
        <f>tblAusgaben45913[[#This Row],[SUMME JAHR BIS HEUTE]]/12</f>
        <v>80</v>
      </c>
    </row>
    <row r="83" spans="1:17" ht="21" customHeight="1" x14ac:dyDescent="0.35">
      <c r="A83" s="1"/>
      <c r="B83" s="27" t="s">
        <v>38</v>
      </c>
      <c r="C83" s="14">
        <v>40</v>
      </c>
      <c r="D83" s="14">
        <v>40</v>
      </c>
      <c r="E83" s="14">
        <v>40</v>
      </c>
      <c r="F83" s="14">
        <v>40</v>
      </c>
      <c r="G83" s="14">
        <v>40</v>
      </c>
      <c r="H83" s="14">
        <v>40</v>
      </c>
      <c r="I83" s="14">
        <v>40</v>
      </c>
      <c r="J83" s="14">
        <v>40</v>
      </c>
      <c r="K83" s="14">
        <v>40</v>
      </c>
      <c r="L83" s="14">
        <v>40</v>
      </c>
      <c r="M83" s="14">
        <v>40</v>
      </c>
      <c r="N83" s="14">
        <v>40</v>
      </c>
      <c r="O83" s="29">
        <f>SUM(tblAusgaben45913[[#This Row],[JAN]:[DEZ]])</f>
        <v>480</v>
      </c>
      <c r="P83" s="11"/>
      <c r="Q83" s="29">
        <f>tblAusgaben45913[[#This Row],[SUMME JAHR BIS HEUTE]]/12</f>
        <v>40</v>
      </c>
    </row>
    <row r="84" spans="1:17" ht="21" customHeight="1" x14ac:dyDescent="0.35">
      <c r="A84" s="1"/>
      <c r="B84" s="27" t="s">
        <v>37</v>
      </c>
      <c r="C84" s="14">
        <v>20</v>
      </c>
      <c r="D84" s="14">
        <v>0</v>
      </c>
      <c r="E84" s="14">
        <v>40</v>
      </c>
      <c r="F84" s="14">
        <v>0</v>
      </c>
      <c r="G84" s="14">
        <v>0</v>
      </c>
      <c r="H84" s="14">
        <v>30</v>
      </c>
      <c r="I84" s="14">
        <v>0</v>
      </c>
      <c r="J84" s="14">
        <v>0</v>
      </c>
      <c r="K84" s="14">
        <v>100</v>
      </c>
      <c r="L84" s="14">
        <v>150</v>
      </c>
      <c r="M84" s="14">
        <v>0</v>
      </c>
      <c r="N84" s="14">
        <v>50</v>
      </c>
      <c r="O84" s="29">
        <f>SUM(tblAusgaben45913[[#This Row],[JAN]:[DEZ]])</f>
        <v>390</v>
      </c>
      <c r="P84" s="11"/>
      <c r="Q84" s="29">
        <f>tblAusgaben45913[[#This Row],[SUMME JAHR BIS HEUTE]]/12</f>
        <v>32.5</v>
      </c>
    </row>
    <row r="85" spans="1:17" ht="21" customHeight="1" x14ac:dyDescent="0.35">
      <c r="A85" s="1"/>
      <c r="B85" s="27" t="s">
        <v>34</v>
      </c>
      <c r="C85" s="14">
        <v>72</v>
      </c>
      <c r="D85" s="14">
        <v>70</v>
      </c>
      <c r="E85" s="14">
        <v>80</v>
      </c>
      <c r="F85" s="14">
        <v>70</v>
      </c>
      <c r="G85" s="14">
        <v>75</v>
      </c>
      <c r="H85" s="14">
        <v>80</v>
      </c>
      <c r="I85" s="14">
        <v>90</v>
      </c>
      <c r="J85" s="14">
        <v>73</v>
      </c>
      <c r="K85" s="14">
        <v>75</v>
      </c>
      <c r="L85" s="14">
        <v>70</v>
      </c>
      <c r="M85" s="14">
        <v>70</v>
      </c>
      <c r="N85" s="14">
        <v>70</v>
      </c>
      <c r="O85" s="29">
        <f>SUM(tblAusgaben45913[[#This Row],[JAN]:[DEZ]])</f>
        <v>895</v>
      </c>
      <c r="P85" s="11"/>
      <c r="Q85" s="29">
        <f>tblAusgaben45913[[#This Row],[SUMME JAHR BIS HEUTE]]/12</f>
        <v>74.583333333333329</v>
      </c>
    </row>
    <row r="86" spans="1:17" ht="21" customHeight="1" x14ac:dyDescent="0.35">
      <c r="A86" s="1"/>
      <c r="B86" s="27" t="s">
        <v>34</v>
      </c>
      <c r="C86" s="14">
        <v>0</v>
      </c>
      <c r="D86" s="14">
        <v>0</v>
      </c>
      <c r="E86" s="14">
        <v>0</v>
      </c>
      <c r="F86" s="14">
        <v>0</v>
      </c>
      <c r="G86" s="14">
        <v>0</v>
      </c>
      <c r="H86" s="14">
        <v>2000</v>
      </c>
      <c r="I86" s="14">
        <v>0</v>
      </c>
      <c r="J86" s="14">
        <v>0</v>
      </c>
      <c r="K86" s="14">
        <v>0</v>
      </c>
      <c r="L86" s="14">
        <v>0</v>
      </c>
      <c r="M86" s="14">
        <v>800</v>
      </c>
      <c r="N86" s="14">
        <v>0</v>
      </c>
      <c r="O86" s="29">
        <f>SUM(tblAusgaben45913[[#This Row],[JAN]:[DEZ]])</f>
        <v>2800</v>
      </c>
      <c r="P86" s="11"/>
      <c r="Q86" s="29">
        <f>tblAusgaben45913[[#This Row],[SUMME JAHR BIS HEUTE]]/12</f>
        <v>233.33333333333334</v>
      </c>
    </row>
    <row r="87" spans="1:17" ht="21" customHeight="1" thickBot="1" x14ac:dyDescent="0.4">
      <c r="A87" s="1"/>
      <c r="B87" s="27" t="s">
        <v>34</v>
      </c>
      <c r="C87" s="14">
        <v>0</v>
      </c>
      <c r="D87" s="14">
        <v>0</v>
      </c>
      <c r="E87" s="14">
        <v>0</v>
      </c>
      <c r="F87" s="14">
        <v>0</v>
      </c>
      <c r="G87" s="14">
        <v>0</v>
      </c>
      <c r="H87" s="14">
        <v>0</v>
      </c>
      <c r="I87" s="14">
        <v>0</v>
      </c>
      <c r="J87" s="14">
        <v>0</v>
      </c>
      <c r="K87" s="14">
        <v>0</v>
      </c>
      <c r="L87" s="14">
        <v>0</v>
      </c>
      <c r="M87" s="14">
        <v>0</v>
      </c>
      <c r="N87" s="14">
        <v>0</v>
      </c>
      <c r="O87" s="29">
        <f>SUM(tblAusgaben45913[[#This Row],[JAN]:[DEZ]])</f>
        <v>0</v>
      </c>
      <c r="P87" s="11"/>
      <c r="Q87" s="29">
        <f>tblAusgaben45913[[#This Row],[SUMME JAHR BIS HEUTE]]/12</f>
        <v>0</v>
      </c>
    </row>
    <row r="88" spans="1:17" ht="21" customHeight="1" x14ac:dyDescent="0.35">
      <c r="B88" s="8" t="s">
        <v>19</v>
      </c>
      <c r="C88" s="15">
        <f>SUBTOTAL(109,tblAusgaben45913[JAN])</f>
        <v>368</v>
      </c>
      <c r="D88" s="15">
        <f>SUBTOTAL(109,tblAusgaben45913[FEB])</f>
        <v>296</v>
      </c>
      <c r="E88" s="15">
        <f>SUBTOTAL(109,tblAusgaben45913[MÄR])</f>
        <v>346</v>
      </c>
      <c r="F88" s="15">
        <f>SUBTOTAL(109,tblAusgaben45913[APR])</f>
        <v>296</v>
      </c>
      <c r="G88" s="15">
        <f>SUBTOTAL(109,tblAusgaben45913[MAI])</f>
        <v>401</v>
      </c>
      <c r="H88" s="15">
        <f>SUBTOTAL(109,tblAusgaben45913[JUN])</f>
        <v>2336</v>
      </c>
      <c r="I88" s="15">
        <f>SUBTOTAL(109,tblAusgaben45913[JUL])</f>
        <v>316</v>
      </c>
      <c r="J88" s="15">
        <f>SUBTOTAL(109,tblAusgaben45913[AUG])</f>
        <v>299</v>
      </c>
      <c r="K88" s="15">
        <f>SUBTOTAL(109,tblAusgaben45913[SEP])</f>
        <v>651</v>
      </c>
      <c r="L88" s="15">
        <f>SUBTOTAL(109,tblAusgaben45913[OKT])</f>
        <v>446</v>
      </c>
      <c r="M88" s="15">
        <f>SUBTOTAL(109,tblAusgaben45913[NOV])</f>
        <v>1166</v>
      </c>
      <c r="N88" s="15">
        <f>SUBTOTAL(109,tblAusgaben45913[DEZ])</f>
        <v>346</v>
      </c>
      <c r="O88" s="35">
        <f>SUBTOTAL(109,tblAusgaben45913[SUMME JAHR BIS HEUTE])</f>
        <v>7267</v>
      </c>
      <c r="P88" s="10"/>
      <c r="Q88" s="34">
        <f>SUM(Q79:Q87)</f>
        <v>563.58333333333337</v>
      </c>
    </row>
    <row r="89" spans="1:17" ht="21" customHeight="1" thickBot="1" x14ac:dyDescent="0.4">
      <c r="P89" s="10"/>
    </row>
    <row r="90" spans="1:17" ht="21" customHeight="1" thickTop="1" thickBot="1" x14ac:dyDescent="0.4">
      <c r="B90" s="20" t="s">
        <v>99</v>
      </c>
      <c r="C90" s="21">
        <f>tblAusgaben45913[[#Totals],[JAN]]+tblAusgaben4812[[#Totals],[JAN]]+tblAusgaben711[[#Totals],[JAN]]</f>
        <v>2285</v>
      </c>
      <c r="D90" s="21">
        <f>tblAusgaben45913[[#Totals],[FEB]]+tblAusgaben4812[[#Totals],[FEB]]+tblAusgaben711[[#Totals],[FEB]]</f>
        <v>2213</v>
      </c>
      <c r="E90" s="21">
        <f>tblAusgaben45913[[#Totals],[MÄR]]+tblAusgaben4812[[#Totals],[MÄR]]+tblAusgaben711[[#Totals],[MÄR]]</f>
        <v>2153</v>
      </c>
      <c r="F90" s="21">
        <f>tblAusgaben45913[[#Totals],[APR]]+tblAusgaben4812[[#Totals],[APR]]+tblAusgaben711[[#Totals],[APR]]</f>
        <v>2203</v>
      </c>
      <c r="G90" s="21">
        <f>tblAusgaben45913[[#Totals],[MAI]]+tblAusgaben4812[[#Totals],[MAI]]+tblAusgaben711[[#Totals],[MAI]]</f>
        <v>2308</v>
      </c>
      <c r="H90" s="21">
        <f>tblAusgaben45913[[#Totals],[JUN]]+tblAusgaben4812[[#Totals],[JUN]]+tblAusgaben711[[#Totals],[JUN]]</f>
        <v>4143</v>
      </c>
      <c r="I90" s="21">
        <f>tblAusgaben45913[[#Totals],[JUL]]+tblAusgaben4812[[#Totals],[JUL]]+tblAusgaben711[[#Totals],[JUL]]</f>
        <v>2233</v>
      </c>
      <c r="J90" s="21">
        <f>tblAusgaben45913[[#Totals],[AUG]]+tblAusgaben4812[[#Totals],[AUG]]+tblAusgaben711[[#Totals],[AUG]]</f>
        <v>2106</v>
      </c>
      <c r="K90" s="21">
        <f>tblAusgaben45913[[#Totals],[SEP]]+tblAusgaben4812[[#Totals],[SEP]]+tblAusgaben711[[#Totals],[SEP]]</f>
        <v>2558</v>
      </c>
      <c r="L90" s="21">
        <f>tblAusgaben45913[[#Totals],[OKT]]+tblAusgaben4812[[#Totals],[OKT]]+tblAusgaben711[[#Totals],[OKT]]</f>
        <v>2353</v>
      </c>
      <c r="M90" s="21">
        <f>tblAusgaben45913[[#Totals],[NOV]]+tblAusgaben4812[[#Totals],[NOV]]+tblAusgaben711[[#Totals],[NOV]]</f>
        <v>3073</v>
      </c>
      <c r="N90" s="21">
        <f>tblAusgaben45913[[#Totals],[DEZ]]+tblAusgaben4812[[#Totals],[DEZ]]+tblAusgaben711[[#Totals],[DEZ]]</f>
        <v>2253</v>
      </c>
      <c r="O90" s="44">
        <f>tblAusgaben45913[[#Totals],[SUMME JAHR BIS HEUTE]]+tblAusgaben4812[[#Totals],[SUMME JAHR BIS HEUTE]]+tblAusgaben711[[#Totals],[SUMME JAHR BIS HEUTE]]</f>
        <v>29881</v>
      </c>
      <c r="P90" s="45"/>
      <c r="Q90" s="44">
        <f>O90/12</f>
        <v>2490.0833333333335</v>
      </c>
    </row>
    <row r="91" spans="1:17" ht="21" customHeight="1" thickTop="1" x14ac:dyDescent="0.35">
      <c r="B91" s="18" t="s">
        <v>17</v>
      </c>
      <c r="C91" s="19">
        <f>SUBTOTAL(109,tblEinkünfte610[JAN])</f>
        <v>3470</v>
      </c>
      <c r="D91" s="19">
        <f>SUBTOTAL(109,tblEinkünfte610[FEB])</f>
        <v>3370</v>
      </c>
      <c r="E91" s="19">
        <f>SUBTOTAL(109,tblEinkünfte610[MÄR])</f>
        <v>3370</v>
      </c>
      <c r="F91" s="19">
        <f>SUBTOTAL(109,tblEinkünfte610[APR])</f>
        <v>3370</v>
      </c>
      <c r="G91" s="19">
        <f>SUBTOTAL(109,tblEinkünfte610[MAI])</f>
        <v>3370</v>
      </c>
      <c r="H91" s="19">
        <f>SUBTOTAL(109,tblEinkünfte610[JUN])</f>
        <v>3370</v>
      </c>
      <c r="I91" s="19">
        <f>SUBTOTAL(109,tblEinkünfte610[JUL])</f>
        <v>3470</v>
      </c>
      <c r="J91" s="19">
        <f>SUBTOTAL(109,tblEinkünfte610[AUG])</f>
        <v>3370</v>
      </c>
      <c r="K91" s="19">
        <f>SUBTOTAL(109,tblEinkünfte610[SEP])</f>
        <v>3370</v>
      </c>
      <c r="L91" s="19">
        <f>SUBTOTAL(109,tblEinkünfte610[OKT])</f>
        <v>3370</v>
      </c>
      <c r="M91" s="19">
        <f>SUBTOTAL(109,tblEinkünfte610[NOV])</f>
        <v>3370</v>
      </c>
      <c r="N91" s="19">
        <f>SUBTOTAL(109,tblEinkünfte610[DEZ])</f>
        <v>3370</v>
      </c>
      <c r="O91" s="46">
        <f>SUBTOTAL(109,tblEinkünfte610[SUMME JAHR BIS HEUTE])</f>
        <v>40640</v>
      </c>
      <c r="P91" s="47"/>
      <c r="Q91" s="46">
        <f>O91/12</f>
        <v>3386.6666666666665</v>
      </c>
    </row>
    <row r="92" spans="1:17" ht="21" customHeight="1" thickBot="1" x14ac:dyDescent="0.4"/>
    <row r="93" spans="1:17" ht="21" customHeight="1" thickTop="1" x14ac:dyDescent="0.35">
      <c r="B93" s="40" t="s">
        <v>100</v>
      </c>
      <c r="C93" s="41">
        <f>C91-C90</f>
        <v>1185</v>
      </c>
      <c r="D93" s="41">
        <f t="shared" ref="D93:N93" si="0">D91-D90</f>
        <v>1157</v>
      </c>
      <c r="E93" s="41">
        <f t="shared" si="0"/>
        <v>1217</v>
      </c>
      <c r="F93" s="41">
        <f t="shared" si="0"/>
        <v>1167</v>
      </c>
      <c r="G93" s="41">
        <f t="shared" si="0"/>
        <v>1062</v>
      </c>
      <c r="H93" s="41">
        <f t="shared" si="0"/>
        <v>-773</v>
      </c>
      <c r="I93" s="41">
        <f t="shared" si="0"/>
        <v>1237</v>
      </c>
      <c r="J93" s="41">
        <f t="shared" si="0"/>
        <v>1264</v>
      </c>
      <c r="K93" s="41">
        <f t="shared" si="0"/>
        <v>812</v>
      </c>
      <c r="L93" s="41">
        <f t="shared" si="0"/>
        <v>1017</v>
      </c>
      <c r="M93" s="41">
        <f t="shared" si="0"/>
        <v>297</v>
      </c>
      <c r="N93" s="41">
        <f t="shared" si="0"/>
        <v>1117</v>
      </c>
      <c r="O93" s="42">
        <f>O91-O90</f>
        <v>10759</v>
      </c>
      <c r="P93" s="43"/>
      <c r="Q93" s="42">
        <f>Q91-Q90</f>
        <v>896.58333333333303</v>
      </c>
    </row>
  </sheetData>
  <mergeCells count="1">
    <mergeCell ref="B11:P11"/>
  </mergeCells>
  <printOptions horizontalCentered="1"/>
  <pageMargins left="0.25" right="0.25" top="0.75" bottom="0.75" header="0.3" footer="0.3"/>
  <pageSetup paperSize="9" fitToHeight="0" orientation="landscape" r:id="rId1"/>
  <headerFooter differentFirst="1">
    <oddFooter>Page &amp;P of &amp;N</oddFooter>
  </headerFooter>
  <drawing r:id="rId2"/>
  <legacyDrawing r:id="rId3"/>
  <tableParts count="4">
    <tablePart r:id="rId4"/>
    <tablePart r:id="rId5"/>
    <tablePart r:id="rId6"/>
    <tablePart r:id="rId7"/>
  </tableParts>
  <extLst>
    <ext xmlns:x14="http://schemas.microsoft.com/office/spreadsheetml/2009/9/main" uri="{05C60535-1F16-4fd2-B633-F4F36F0B64E0}">
      <x14:sparklineGroups xmlns:xm="http://schemas.microsoft.com/office/excel/2006/main">
        <x14:sparklineGroup displayEmptyCellsAs="span" markers="1" high="1" low="1" displayHidden="1" xr2:uid="{DAC6055F-04F5-4EC3-AEA2-A6E664D8C37C}">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2021'!C78:N78</xm:f>
              <xm:sqref>P78</xm:sqref>
            </x14:sparkline>
          </x14:sparklines>
        </x14:sparklineGroup>
        <x14:sparklineGroup displayEmptyCellsAs="span" markers="1" high="1" low="1" displayHidden="1" xr2:uid="{726F4C20-3433-48BD-9251-2A1E31204A25}">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2021'!C77:N77</xm:f>
              <xm:sqref>P77</xm:sqref>
            </x14:sparkline>
          </x14:sparklines>
        </x14:sparklineGroup>
        <x14:sparklineGroup displayEmptyCellsAs="span" markers="1" high="1" low="1" displayHidden="1" xr2:uid="{91481C30-2F0C-470D-B3F3-0C37BD5A6CE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2021'!C76:N76</xm:f>
              <xm:sqref>P76</xm:sqref>
            </x14:sparkline>
          </x14:sparklines>
        </x14:sparklineGroup>
        <x14:sparklineGroup displayEmptyCellsAs="span" markers="1" high="1" low="1" displayHidden="1" xr2:uid="{62B73913-A69E-4E73-99C6-A5BE1DF542B8}">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2021'!C75:N75</xm:f>
              <xm:sqref>P75</xm:sqref>
            </x14:sparkline>
          </x14:sparklines>
        </x14:sparklineGroup>
        <x14:sparklineGroup displayEmptyCellsAs="span" markers="1" high="1" low="1" displayHidden="1" xr2:uid="{591606AE-BC54-4FFF-B2EC-247CE0F91845}">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2021'!C69:N69</xm:f>
              <xm:sqref>P69</xm:sqref>
            </x14:sparkline>
          </x14:sparklines>
        </x14:sparklineGroup>
        <x14:sparklineGroup displayEmptyCellsAs="span" markers="1" high="1" low="1" displayHidden="1" xr2:uid="{FA8DCCBE-FDF5-4A86-B5D9-5469B64CC0B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2021'!C68:N68</xm:f>
              <xm:sqref>P68</xm:sqref>
            </x14:sparkline>
          </x14:sparklines>
        </x14:sparklineGroup>
        <x14:sparklineGroup displayEmptyCellsAs="span" markers="1" high="1" low="1" displayHidden="1" xr2:uid="{76FDEBCB-36B4-4861-BB66-81F6D38E2FF9}">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2021'!C22:N22</xm:f>
              <xm:sqref>P22</xm:sqref>
            </x14:sparkline>
          </x14:sparklines>
        </x14:sparklineGroup>
        <x14:sparklineGroup displayEmptyCellsAs="span" markers="1" high="1" low="1" displayHidden="1" xr2:uid="{A6E80D1C-AC69-479C-AD31-FD43FD86AC5F}">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2021'!C24:N24</xm:f>
              <xm:sqref>P24</xm:sqref>
            </x14:sparkline>
          </x14:sparklines>
        </x14:sparklineGroup>
        <x14:sparklineGroup displayEmptyCellsAs="span" markers="1" high="1" low="1" displayHidden="1" xr2:uid="{E7FFCE02-ECDD-49FA-A06A-297C0CD2791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2021'!C65:N65</xm:f>
              <xm:sqref>P65</xm:sqref>
            </x14:sparkline>
          </x14:sparklines>
        </x14:sparklineGroup>
        <x14:sparklineGroup displayEmptyCellsAs="span" markers="1" high="1" low="1" displayHidden="1" xr2:uid="{E0BBDA67-8E0E-4CB4-99AC-11BE2C64AD12}">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2021'!C23:N23</xm:f>
              <xm:sqref>P23</xm:sqref>
            </x14:sparkline>
          </x14:sparklines>
        </x14:sparklineGroup>
        <x14:sparklineGroup displayEmptyCellsAs="span" markers="1" high="1" low="1" displayHidden="1" xr2:uid="{1EE668C6-E2CC-43DF-AE41-A4821EB1EE0F}">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2021'!C62:N62</xm:f>
              <xm:sqref>P62</xm:sqref>
            </x14:sparkline>
          </x14:sparklines>
        </x14:sparklineGroup>
        <x14:sparklineGroup displayEmptyCellsAs="span" markers="1" high="1" low="1" displayHidden="1" xr2:uid="{E55E76FB-48F7-45A0-AA80-5EE7CF20A126}">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2021'!C66:N66</xm:f>
              <xm:sqref>P66</xm:sqref>
            </x14:sparkline>
          </x14:sparklines>
        </x14:sparklineGroup>
        <x14:sparklineGroup displayEmptyCellsAs="span" markers="1" high="1" low="1" displayHidden="1" xr2:uid="{EF1420AE-EBB1-4337-87F1-8E0AC749173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2021'!C67:N67</xm:f>
              <xm:sqref>P67</xm:sqref>
            </x14:sparkline>
          </x14:sparklines>
        </x14:sparklineGroup>
        <x14:sparklineGroup displayEmptyCellsAs="span" markers="1" high="1" low="1" displayHidden="1" xr2:uid="{7641654D-0847-47CA-BC87-DFBFA89100E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2021'!C58:N58</xm:f>
              <xm:sqref>P58</xm:sqref>
            </x14:sparkline>
          </x14:sparklines>
        </x14:sparklineGroup>
        <x14:sparklineGroup displayEmptyCellsAs="span" markers="1" high="1" low="1" displayHidden="1" xr2:uid="{8AA73351-3314-4EE1-A897-3B565C8654A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2021'!C59:N59</xm:f>
              <xm:sqref>P59</xm:sqref>
            </x14:sparkline>
          </x14:sparklines>
        </x14:sparklineGroup>
        <x14:sparklineGroup displayEmptyCellsAs="span" markers="1" high="1" low="1" displayHidden="1" xr2:uid="{8CCBCA68-AF87-4996-89DE-2C131CCA5EC9}">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2021'!C64:N64</xm:f>
              <xm:sqref>P64</xm:sqref>
            </x14:sparkline>
          </x14:sparklines>
        </x14:sparklineGroup>
        <x14:sparklineGroup displayEmptyCellsAs="span" markers="1" high="1" low="1" displayHidden="1" xr2:uid="{FAD1AC33-7311-4EE0-920B-8D527FD71C5B}">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2021'!C63:N63</xm:f>
              <xm:sqref>P63</xm:sqref>
            </x14:sparkline>
          </x14:sparklines>
        </x14:sparklineGroup>
        <x14:sparklineGroup displayEmptyCellsAs="span" markers="1" high="1" low="1" displayHidden="1" xr2:uid="{3CF1EEF6-486B-4A03-A8FD-B01FD104C275}">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2021'!C60:N60</xm:f>
              <xm:sqref>P60</xm:sqref>
            </x14:sparkline>
          </x14:sparklines>
        </x14:sparklineGroup>
        <x14:sparklineGroup displayEmptyCellsAs="span" markers="1" high="1" low="1" displayHidden="1" xr2:uid="{5BD2D25A-97F6-441D-BE0A-EF835613AF24}">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2021'!C61:N61</xm:f>
              <xm:sqref>P61</xm:sqref>
            </x14:sparkline>
          </x14:sparklines>
        </x14:sparklineGroup>
        <x14:sparklineGroup displayEmptyCellsAs="span" markers="1" high="1" low="1" displayHidden="1" xr2:uid="{664DB4A1-EF7C-47E8-8DEF-3ACD56E1144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2021'!C55:N55</xm:f>
              <xm:sqref>P55</xm:sqref>
            </x14:sparkline>
          </x14:sparklines>
        </x14:sparklineGroup>
        <x14:sparklineGroup displayEmptyCellsAs="span" markers="1" high="1" low="1" displayHidden="1" xr2:uid="{038D84C8-AC41-4E6A-8AC9-E3A8F83D2B6E}">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2021'!C54:N54</xm:f>
              <xm:sqref>P54</xm:sqref>
            </x14:sparkline>
          </x14:sparklines>
        </x14:sparklineGroup>
        <x14:sparklineGroup displayEmptyCellsAs="span" markers="1" high="1" low="1" displayHidden="1" xr2:uid="{C29E839A-16D0-4025-AB7D-905C1E693D59}">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2021'!C56:N56</xm:f>
              <xm:sqref>P56</xm:sqref>
            </x14:sparkline>
          </x14:sparklines>
        </x14:sparklineGroup>
        <x14:sparklineGroup displayEmptyCellsAs="span" markers="1" high="1" low="1" displayHidden="1" xr2:uid="{9E7492CC-FF80-4597-960E-EE45435B0B26}">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2021'!C52:N52</xm:f>
              <xm:sqref>P52</xm:sqref>
            </x14:sparkline>
          </x14:sparklines>
        </x14:sparklineGroup>
        <x14:sparklineGroup displayEmptyCellsAs="span" markers="1" high="1" low="1" displayHidden="1" xr2:uid="{7F231FB4-F89F-4E58-91D7-21A5E3F937E9}">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2021'!C53:N53</xm:f>
              <xm:sqref>P53</xm:sqref>
            </x14:sparkline>
          </x14:sparklines>
        </x14:sparklineGroup>
        <x14:sparklineGroup displayEmptyCellsAs="span" markers="1" high="1" low="1" displayHidden="1" xr2:uid="{6F8DC333-6216-4DE3-8C75-682B827309D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2021'!C50:N50</xm:f>
              <xm:sqref>P50</xm:sqref>
            </x14:sparkline>
          </x14:sparklines>
        </x14:sparklineGroup>
        <x14:sparklineGroup displayEmptyCellsAs="span" markers="1" high="1" low="1" displayHidden="1" xr2:uid="{2EBE234C-6997-48E6-A8AF-5D63B4703997}">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2021'!C51:N51</xm:f>
              <xm:sqref>P51</xm:sqref>
            </x14:sparkline>
          </x14:sparklines>
        </x14:sparklineGroup>
        <x14:sparklineGroup displayEmptyCellsAs="span" markers="1" high="1" low="1" displayHidden="1" xr2:uid="{AD3EE550-3A16-452F-B679-C3AFC383838B}">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2021'!C48:N48</xm:f>
              <xm:sqref>P48</xm:sqref>
            </x14:sparkline>
          </x14:sparklines>
        </x14:sparklineGroup>
        <x14:sparklineGroup displayEmptyCellsAs="span" markers="1" high="1" low="1" displayHidden="1" xr2:uid="{FB241AF7-532B-4C47-BCDA-8D08158AF70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2021'!C21:N21</xm:f>
              <xm:sqref>P21</xm:sqref>
            </x14:sparkline>
          </x14:sparklines>
        </x14:sparklineGroup>
        <x14:sparklineGroup displayEmptyCellsAs="span" markers="1" high="1" low="1" displayHidden="1" xr2:uid="{A6C981CB-5EE1-4A3E-BFA9-04B84B36706A}">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2021'!C57:N57</xm:f>
              <xm:sqref>P57</xm:sqref>
            </x14:sparkline>
          </x14:sparklines>
        </x14:sparklineGroup>
        <x14:sparklineGroup displayEmptyCellsAs="span" markers="1" high="1" low="1" displayHidden="1" xr2:uid="{A6302BA0-3575-40C6-934C-32C2AB438F84}">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2021'!C49:N49</xm:f>
              <xm:sqref>P49</xm:sqref>
            </x14:sparkline>
          </x14:sparklines>
        </x14:sparklineGroup>
        <x14:sparklineGroup displayEmptyCellsAs="span" markers="1" high="1" low="1" displayHidden="1" xr2:uid="{74C1DFE5-9DC9-489D-8F93-1BFA9A9A0B58}">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2021'!C20:N20</xm:f>
              <xm:sqref>P20</xm:sqref>
            </x14:sparkline>
          </x14:sparklines>
        </x14:sparklineGroup>
        <x14:sparklineGroup displayEmptyCellsAs="span" markers="1" high="1" low="1" displayHidden="1" xr2:uid="{7210F68D-29E8-4179-9C22-F5CF7DA1F579}">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2021'!C44:N44</xm:f>
              <xm:sqref>P44</xm:sqref>
            </x14:sparkline>
          </x14:sparklines>
        </x14:sparklineGroup>
        <x14:sparklineGroup displayEmptyCellsAs="span" markers="1" high="1" low="1" displayHidden="1" xr2:uid="{0FA3D15D-894A-492C-A349-3B96D8ECD8DF}">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2021'!C45:N45</xm:f>
              <xm:sqref>P45</xm:sqref>
            </x14:sparkline>
          </x14:sparklines>
        </x14:sparklineGroup>
        <x14:sparklineGroup displayEmptyCellsAs="span" markers="1" high="1" low="1" displayHidden="1" xr2:uid="{2ACB768E-BD7E-4193-A1F0-22DF0FEB93E6}">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2021'!C43:N43</xm:f>
              <xm:sqref>P43</xm:sqref>
            </x14:sparkline>
          </x14:sparklines>
        </x14:sparklineGroup>
        <x14:sparklineGroup displayEmptyCellsAs="span" markers="1" high="1" low="1" displayHidden="1" xr2:uid="{318362D8-B59F-4CE5-8DCA-D4A7E4969A13}">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2021'!C42:N42</xm:f>
              <xm:sqref>P42</xm:sqref>
            </x14:sparkline>
          </x14:sparklines>
        </x14:sparklineGroup>
        <x14:sparklineGroup displayEmptyCellsAs="span" markers="1" high="1" low="1" displayHidden="1" xr2:uid="{4C6CD992-9800-41D4-A264-DBA478B13FFC}">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2021'!C41:N41</xm:f>
              <xm:sqref>P41</xm:sqref>
            </x14:sparkline>
          </x14:sparklines>
        </x14:sparklineGroup>
        <x14:sparklineGroup displayEmptyCellsAs="span" markers="1" high="1" low="1" displayHidden="1" xr2:uid="{EF3A753B-7F1E-4290-B914-C061042644A0}">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2021'!C40:N40</xm:f>
              <xm:sqref>P40</xm:sqref>
            </x14:sparkline>
          </x14:sparklines>
        </x14:sparklineGroup>
        <x14:sparklineGroup displayEmptyCellsAs="span" markers="1" high="1" low="1" displayHidden="1" xr2:uid="{EACF1B77-AEEA-47E2-8169-0A1536ACFDC8}">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2021'!C39:N39</xm:f>
              <xm:sqref>P39</xm:sqref>
            </x14:sparkline>
          </x14:sparklines>
        </x14:sparklineGroup>
        <x14:sparklineGroup displayEmptyCellsAs="span" markers="1" high="1" low="1" displayHidden="1" xr2:uid="{76610071-6B25-43D1-9995-4707B5CB48EE}">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2021'!C36:N36</xm:f>
              <xm:sqref>P36</xm:sqref>
            </x14:sparkline>
            <x14:sparkline>
              <xm:f>'Familienbudget - Ist 2021'!C37:N37</xm:f>
              <xm:sqref>P37</xm:sqref>
            </x14:sparkline>
          </x14:sparklines>
        </x14:sparklineGroup>
        <x14:sparklineGroup displayEmptyCellsAs="span" markers="1" high="1" low="1" displayHidden="1" xr2:uid="{1250634C-1604-4957-84A2-051540CE91FF}">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2021'!C38:N38</xm:f>
              <xm:sqref>P38</xm:sqref>
            </x14:sparkline>
          </x14:sparklines>
        </x14:sparklineGroup>
        <x14:sparklineGroup displayEmptyCellsAs="span" markers="1" high="1" low="1" displayHidden="1" xr2:uid="{F9FA5364-6D33-493E-9F17-10845B1C1F36}">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2021'!C35:N35</xm:f>
              <xm:sqref>P35</xm:sqref>
            </x14:sparkline>
          </x14:sparklines>
        </x14:sparklineGroup>
        <x14:sparklineGroup displayEmptyCellsAs="span" markers="1" high="1" low="1" displayHidden="1" xr2:uid="{87341C92-1896-430E-85B0-9722A96802CA}">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2021'!C74:N74</xm:f>
              <xm:sqref>P74</xm:sqref>
            </x14:sparkline>
            <x14:sparkline>
              <xm:f>'Familienbudget - Ist 2021'!C79:N79</xm:f>
              <xm:sqref>P79</xm:sqref>
            </x14:sparkline>
            <x14:sparkline>
              <xm:f>'Familienbudget - Ist 2021'!C80:N80</xm:f>
              <xm:sqref>P80</xm:sqref>
            </x14:sparkline>
            <x14:sparkline>
              <xm:f>'Familienbudget - Ist 2021'!C81:N81</xm:f>
              <xm:sqref>P81</xm:sqref>
            </x14:sparkline>
            <x14:sparkline>
              <xm:f>'Familienbudget - Ist 2021'!C82:N82</xm:f>
              <xm:sqref>P82</xm:sqref>
            </x14:sparkline>
            <x14:sparkline>
              <xm:f>'Familienbudget - Ist 2021'!C83:N83</xm:f>
              <xm:sqref>P83</xm:sqref>
            </x14:sparkline>
            <x14:sparkline>
              <xm:f>'Familienbudget - Ist 2021'!C84:N84</xm:f>
              <xm:sqref>P84</xm:sqref>
            </x14:sparkline>
            <x14:sparkline>
              <xm:f>'Familienbudget - Ist 2021'!C85:N85</xm:f>
              <xm:sqref>P85</xm:sqref>
            </x14:sparkline>
            <x14:sparkline>
              <xm:f>'Familienbudget - Ist 2021'!C86:N86</xm:f>
              <xm:sqref>P86</xm:sqref>
            </x14:sparkline>
            <x14:sparkline>
              <xm:f>'Familienbudget - Ist 2021'!C87:N87</xm:f>
              <xm:sqref>P87</xm:sqref>
            </x14:sparkline>
          </x14:sparklines>
        </x14:sparklineGroup>
        <x14:sparklineGroup displayEmptyCellsAs="gap" markers="1" high="1" low="1" xr2:uid="{6109D25E-FE9E-4CCE-BDF4-C89128C9CAB4}">
          <x14:colorSeries theme="5" tint="0.39997558519241921"/>
          <x14:colorNegative theme="0" tint="-0.499984740745262"/>
          <x14:colorAxis rgb="FF000000"/>
          <x14:colorMarkers theme="5"/>
          <x14:colorFirst theme="6" tint="-0.249977111117893"/>
          <x14:colorLast theme="6" tint="-0.249977111117893"/>
          <x14:colorHigh rgb="FF92D050"/>
          <x14:colorLow rgb="FFFF0000"/>
          <x14:sparklines>
            <x14:sparkline>
              <xm:f>'Familienbudget - Ist 2021'!C5:N5</xm:f>
              <xm:sqref>P5</xm:sqref>
            </x14:sparkline>
            <x14:sparkline>
              <xm:f>'Familienbudget - Ist 2021'!C6:N6</xm:f>
              <xm:sqref>P6</xm:sqref>
            </x14:sparkline>
            <x14:sparkline>
              <xm:f>'Familienbudget - Ist 2021'!C7:N7</xm:f>
              <xm:sqref>P7</xm:sqref>
            </x14:sparkline>
            <x14:sparkline>
              <xm:f>'Familienbudget - Ist 2021'!C8:N8</xm:f>
              <xm:sqref>P8</xm:sqref>
            </x14:sparkline>
            <x14:sparkline>
              <xm:f>'Familienbudget - Ist 2021'!C9:N9</xm:f>
              <xm:sqref>P9</xm:sqref>
            </x14:sparkline>
          </x14:sparklines>
        </x14:sparklineGroup>
        <x14:sparklineGroup type="column" displayEmptyCellsAs="gap" high="1" low="1" xr2:uid="{F8130856-4052-466B-9187-F085E9185C0D}">
          <x14:colorSeries theme="5"/>
          <x14:colorNegative rgb="FFFFB620"/>
          <x14:colorAxis rgb="FF000000"/>
          <x14:colorMarkers rgb="FFD70077"/>
          <x14:colorFirst rgb="FF777777"/>
          <x14:colorLast rgb="FF359CEB"/>
          <x14:colorHigh rgb="FFFF0000"/>
          <x14:colorLow rgb="FF92D050"/>
          <x14:sparklines>
            <x14:sparkline>
              <xm:f>'Familienbudget - Ist 2021'!C71:N71</xm:f>
              <xm:sqref>P71</xm:sqref>
            </x14:sparkline>
          </x14:sparklines>
        </x14:sparklineGroup>
        <x14:sparklineGroup displayEmptyCellsAs="span" markers="1" high="1" low="1" displayHidden="1" xr2:uid="{2E2A86B2-A08E-4919-840A-7EF3E9EB321D}">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2021'!C13:N13</xm:f>
              <xm:sqref>P13</xm:sqref>
            </x14:sparkline>
            <x14:sparkline>
              <xm:f>'Familienbudget - Ist 2021'!C14:N14</xm:f>
              <xm:sqref>P14</xm:sqref>
            </x14:sparkline>
            <x14:sparkline>
              <xm:f>'Familienbudget - Ist 2021'!C15:N15</xm:f>
              <xm:sqref>P15</xm:sqref>
            </x14:sparkline>
            <x14:sparkline>
              <xm:f>'Familienbudget - Ist 2021'!C16:N16</xm:f>
              <xm:sqref>P16</xm:sqref>
            </x14:sparkline>
            <x14:sparkline>
              <xm:f>'Familienbudget - Ist 2021'!C17:N17</xm:f>
              <xm:sqref>P17</xm:sqref>
            </x14:sparkline>
            <x14:sparkline>
              <xm:f>'Familienbudget - Ist 2021'!C18:N18</xm:f>
              <xm:sqref>P18</xm:sqref>
            </x14:sparkline>
            <x14:sparkline>
              <xm:f>'Familienbudget - Ist 2021'!C19:N19</xm:f>
              <xm:sqref>P19</xm:sqref>
            </x14:sparkline>
            <x14:sparkline>
              <xm:f>'Familienbudget - Ist 2021'!C25:N25</xm:f>
              <xm:sqref>P25</xm:sqref>
            </x14:sparkline>
          </x14:sparklines>
        </x14:sparklineGroup>
        <x14:sparklineGroup type="column" displayEmptyCellsAs="gap" high="1" low="1" xr2:uid="{92AC5E67-C5FE-46B8-A169-B3D5424E15AD}">
          <x14:colorSeries theme="5"/>
          <x14:colorNegative rgb="FFFFB620"/>
          <x14:colorAxis rgb="FF000000"/>
          <x14:colorMarkers rgb="FFD70077"/>
          <x14:colorFirst rgb="FF777777"/>
          <x14:colorLast rgb="FF359CEB"/>
          <x14:colorHigh rgb="FFFF0000"/>
          <x14:colorLow rgb="FF92D050"/>
          <x14:sparklines>
            <x14:sparkline>
              <xm:f>'Familienbudget - Ist 2021'!C26:N26</xm:f>
              <xm:sqref>P26</xm:sqref>
            </x14:sparkline>
            <x14:sparkline>
              <xm:f>'Familienbudget - Ist 2021'!C10:N10</xm:f>
              <xm:sqref>P10</xm:sqref>
            </x14:sparkline>
          </x14:sparklines>
        </x14:sparklineGroup>
        <x14:sparklineGroup type="column" displayEmptyCellsAs="gap" high="1" low="1" xr2:uid="{7F1516B5-5C15-4E16-A726-AC3DA20312C7}">
          <x14:colorSeries theme="5"/>
          <x14:colorNegative rgb="FFFFB620"/>
          <x14:colorAxis rgb="FF000000"/>
          <x14:colorMarkers rgb="FFD70077"/>
          <x14:colorFirst rgb="FF777777"/>
          <x14:colorLast rgb="FF359CEB"/>
          <x14:colorHigh rgb="FFFF0000"/>
          <x14:colorLow rgb="FF92D050"/>
          <x14:sparklines>
            <x14:sparkline>
              <xm:f>'Familienbudget - Ist 2021'!C88:N88</xm:f>
              <xm:sqref>P88</xm:sqref>
            </x14:sparkline>
          </x14:sparklines>
        </x14:sparklineGroup>
        <x14:sparklineGroup type="column" displayEmptyCellsAs="gap" high="1" low="1" xr2:uid="{D9F3D03F-9417-4028-9459-DFD21CC3083E}">
          <x14:colorSeries theme="5"/>
          <x14:colorNegative rgb="FFFFB620"/>
          <x14:colorAxis rgb="FF000000"/>
          <x14:colorMarkers rgb="FFD70077"/>
          <x14:colorFirst rgb="FF777777"/>
          <x14:colorLast rgb="FF359CEB"/>
          <x14:colorHigh rgb="FFFF0000"/>
          <x14:colorLow rgb="FF92D050"/>
          <x14:sparklines>
            <x14:sparkline>
              <xm:f>'Familienbudget - Ist 2021'!C90:N90</xm:f>
              <xm:sqref>P90</xm:sqref>
            </x14:sparkline>
          </x14:sparklines>
        </x14:sparklineGroup>
        <x14:sparklineGroup type="column" displayEmptyCellsAs="gap" high="1" low="1" xr2:uid="{93E86C1B-C884-4F24-A2B9-721342A8F9B0}">
          <x14:colorSeries theme="5"/>
          <x14:colorNegative rgb="FFFFB620"/>
          <x14:colorAxis rgb="FF000000"/>
          <x14:colorMarkers rgb="FFD70077"/>
          <x14:colorFirst rgb="FF777777"/>
          <x14:colorLast rgb="FF359CEB"/>
          <x14:colorHigh rgb="FFFF0000"/>
          <x14:colorLow rgb="FF92D050"/>
          <x14:sparklines>
            <x14:sparkline>
              <xm:f>'Familienbudget - Ist 2021'!C91:N91</xm:f>
              <xm:sqref>P91</xm:sqref>
            </x14:sparkline>
          </x14:sparklines>
        </x14:sparklineGroup>
        <x14:sparklineGroup type="column" displayEmptyCellsAs="gap" high="1" low="1" xr2:uid="{2F4DD5A5-59A3-4A4B-9BD1-DAC34226A72B}">
          <x14:colorSeries theme="5"/>
          <x14:colorNegative rgb="FFFFB620"/>
          <x14:colorAxis rgb="FF000000"/>
          <x14:colorMarkers rgb="FFD70077"/>
          <x14:colorFirst rgb="FF777777"/>
          <x14:colorLast rgb="FF359CEB"/>
          <x14:colorHigh rgb="FFFF0000"/>
          <x14:colorLow rgb="FF92D050"/>
          <x14:sparklines>
            <x14:sparkline>
              <xm:f>'Familienbudget - Ist 2021'!C93:N93</xm:f>
              <xm:sqref>P93</xm:sqref>
            </x14:sparkline>
          </x14:sparklines>
        </x14:sparklineGroup>
        <x14:sparklineGroup displayEmptyCellsAs="span" markers="1" high="1" low="1" displayHidden="1" xr2:uid="{792CF32E-4D6F-42C0-A898-D7C35F1F8CE9}">
          <x14:colorSeries theme="5" tint="0.39997558519241921"/>
          <x14:colorNegative theme="0" tint="-0.499984740745262"/>
          <x14:colorAxis rgb="FF000000"/>
          <x14:colorMarkers theme="5"/>
          <x14:colorFirst theme="6" tint="-0.249977111117893"/>
          <x14:colorLast theme="6" tint="-0.249977111117893"/>
          <x14:colorHigh theme="5"/>
          <x14:colorLow rgb="FFFF0000"/>
          <x14:sparklines>
            <x14:sparkline>
              <xm:f>'Familienbudget - Ist 2021'!C29:N29</xm:f>
              <xm:sqref>P29</xm:sqref>
            </x14:sparkline>
            <x14:sparkline>
              <xm:f>'Familienbudget - Ist 2021'!C30:N30</xm:f>
              <xm:sqref>P30</xm:sqref>
            </x14:sparkline>
            <x14:sparkline>
              <xm:f>'Familienbudget - Ist 2021'!C31:N31</xm:f>
              <xm:sqref>P31</xm:sqref>
            </x14:sparkline>
            <x14:sparkline>
              <xm:f>'Familienbudget - Ist 2021'!C32:N32</xm:f>
              <xm:sqref>P32</xm:sqref>
            </x14:sparkline>
            <x14:sparkline>
              <xm:f>'Familienbudget - Ist 2021'!C33:N33</xm:f>
              <xm:sqref>P33</xm:sqref>
            </x14:sparkline>
            <x14:sparkline>
              <xm:f>'Familienbudget - Ist 2021'!C34:N34</xm:f>
              <xm:sqref>P34</xm:sqref>
            </x14:sparkline>
            <x14:sparkline>
              <xm:f>'Familienbudget - Ist 2021'!C46:N46</xm:f>
              <xm:sqref>P46</xm:sqref>
            </x14:sparkline>
            <x14:sparkline>
              <xm:f>'Familienbudget - Ist 2021'!C47:N47</xm:f>
              <xm:sqref>P47</xm:sqref>
            </x14:sparkline>
            <x14:sparkline>
              <xm:f>'Familienbudget - Ist 2021'!C70:N70</xm:f>
              <xm:sqref>P70</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sheetPr>
  <dimension ref="A3:W38"/>
  <sheetViews>
    <sheetView workbookViewId="0">
      <selection activeCell="B5" sqref="B5"/>
    </sheetView>
  </sheetViews>
  <sheetFormatPr baseColWidth="10" defaultRowHeight="12.75" x14ac:dyDescent="0.35"/>
  <cols>
    <col min="2" max="2" width="25.46484375" customWidth="1"/>
    <col min="3" max="7" width="11.796875" bestFit="1" customWidth="1"/>
    <col min="8" max="8" width="12.86328125" bestFit="1" customWidth="1"/>
    <col min="9" max="14" width="11.796875" bestFit="1" customWidth="1"/>
    <col min="15" max="15" width="12.86328125" bestFit="1" customWidth="1"/>
  </cols>
  <sheetData>
    <row r="3" spans="1:23" ht="27.75" x14ac:dyDescent="0.75">
      <c r="A3" s="9" t="s">
        <v>125</v>
      </c>
    </row>
    <row r="5" spans="1:23" ht="13.25" customHeight="1" x14ac:dyDescent="0.35"/>
    <row r="8" spans="1:23" ht="13.15" x14ac:dyDescent="0.4">
      <c r="B8" s="65"/>
      <c r="C8" s="93" t="s">
        <v>126</v>
      </c>
      <c r="D8" s="93" t="s">
        <v>127</v>
      </c>
      <c r="E8" s="93" t="s">
        <v>128</v>
      </c>
      <c r="F8" s="93" t="s">
        <v>129</v>
      </c>
      <c r="G8" s="93" t="s">
        <v>130</v>
      </c>
      <c r="H8" s="93" t="s">
        <v>131</v>
      </c>
      <c r="I8" s="93" t="s">
        <v>132</v>
      </c>
      <c r="J8" s="93" t="s">
        <v>133</v>
      </c>
      <c r="K8" s="93" t="s">
        <v>134</v>
      </c>
      <c r="L8" s="93" t="s">
        <v>135</v>
      </c>
      <c r="M8" s="93" t="s">
        <v>136</v>
      </c>
      <c r="N8" s="94" t="s">
        <v>137</v>
      </c>
      <c r="O8" s="95" t="s">
        <v>138</v>
      </c>
    </row>
    <row r="9" spans="1:23" x14ac:dyDescent="0.35">
      <c r="B9" s="61"/>
      <c r="C9" s="61"/>
      <c r="D9" s="61"/>
      <c r="E9" s="61"/>
      <c r="F9" s="61"/>
      <c r="G9" s="61"/>
      <c r="H9" s="61"/>
      <c r="I9" s="61"/>
      <c r="J9" s="61"/>
      <c r="K9" s="61"/>
      <c r="L9" s="61"/>
      <c r="M9" s="61"/>
      <c r="N9" s="96"/>
      <c r="O9" s="97"/>
    </row>
    <row r="10" spans="1:23" x14ac:dyDescent="0.35">
      <c r="B10" s="98" t="s">
        <v>25</v>
      </c>
      <c r="C10" s="99">
        <v>0</v>
      </c>
      <c r="D10" s="99">
        <v>0</v>
      </c>
      <c r="E10" s="100">
        <v>53.94</v>
      </c>
      <c r="F10" s="100">
        <v>0</v>
      </c>
      <c r="G10" s="100">
        <v>0</v>
      </c>
      <c r="H10" s="100">
        <v>53.94</v>
      </c>
      <c r="I10" s="100">
        <v>0</v>
      </c>
      <c r="J10" s="100">
        <v>0</v>
      </c>
      <c r="K10" s="100">
        <v>53.94</v>
      </c>
      <c r="L10" s="100">
        <v>0</v>
      </c>
      <c r="M10" s="100">
        <v>0</v>
      </c>
      <c r="N10" s="101">
        <v>53.94</v>
      </c>
      <c r="O10" s="100">
        <f>SUM(C10:N10)</f>
        <v>215.76</v>
      </c>
    </row>
    <row r="11" spans="1:23" x14ac:dyDescent="0.35">
      <c r="B11" s="98" t="s">
        <v>139</v>
      </c>
      <c r="C11" s="99">
        <v>0</v>
      </c>
      <c r="D11" s="99">
        <v>0</v>
      </c>
      <c r="E11" s="99">
        <v>0</v>
      </c>
      <c r="F11" s="99">
        <v>0</v>
      </c>
      <c r="G11" s="99">
        <v>0</v>
      </c>
      <c r="H11" s="100">
        <v>0</v>
      </c>
      <c r="I11" s="100">
        <v>0</v>
      </c>
      <c r="J11" s="100">
        <v>0</v>
      </c>
      <c r="K11" s="100">
        <v>0</v>
      </c>
      <c r="L11" s="102">
        <v>76.45</v>
      </c>
      <c r="M11" s="100">
        <v>0</v>
      </c>
      <c r="N11" s="101">
        <v>0</v>
      </c>
      <c r="O11" s="100">
        <f t="shared" ref="O11:O15" si="0">SUM(C11:N11)</f>
        <v>76.45</v>
      </c>
      <c r="W11" s="92"/>
    </row>
    <row r="12" spans="1:23" x14ac:dyDescent="0.35">
      <c r="B12" s="98" t="s">
        <v>30</v>
      </c>
      <c r="C12" s="99">
        <v>0</v>
      </c>
      <c r="D12" s="99">
        <v>0</v>
      </c>
      <c r="E12" s="99">
        <v>0</v>
      </c>
      <c r="F12" s="99">
        <v>0</v>
      </c>
      <c r="G12" s="99">
        <v>0</v>
      </c>
      <c r="H12" s="100">
        <v>0</v>
      </c>
      <c r="I12" s="100">
        <v>0</v>
      </c>
      <c r="J12" s="100">
        <v>0</v>
      </c>
      <c r="K12" s="100">
        <v>0</v>
      </c>
      <c r="L12" s="102">
        <v>60.85</v>
      </c>
      <c r="M12" s="100">
        <v>0</v>
      </c>
      <c r="N12" s="101">
        <v>0</v>
      </c>
      <c r="O12" s="100">
        <f t="shared" si="0"/>
        <v>60.85</v>
      </c>
      <c r="W12" s="92"/>
    </row>
    <row r="13" spans="1:23" ht="25.5" x14ac:dyDescent="0.35">
      <c r="B13" s="98" t="s">
        <v>140</v>
      </c>
      <c r="C13" s="99">
        <v>0</v>
      </c>
      <c r="D13" s="99">
        <v>0</v>
      </c>
      <c r="E13" s="99">
        <v>0</v>
      </c>
      <c r="F13" s="99">
        <v>0</v>
      </c>
      <c r="G13" s="99">
        <v>0</v>
      </c>
      <c r="H13" s="100">
        <v>0</v>
      </c>
      <c r="I13" s="100">
        <v>0</v>
      </c>
      <c r="J13" s="100">
        <v>0</v>
      </c>
      <c r="K13" s="100">
        <v>0</v>
      </c>
      <c r="L13" s="102">
        <f>280.77+95.44</f>
        <v>376.21</v>
      </c>
      <c r="M13" s="100">
        <v>0</v>
      </c>
      <c r="N13" s="101">
        <v>0</v>
      </c>
      <c r="O13" s="100">
        <f t="shared" si="0"/>
        <v>376.21</v>
      </c>
      <c r="W13" s="92"/>
    </row>
    <row r="14" spans="1:23" x14ac:dyDescent="0.35">
      <c r="B14" s="98" t="s">
        <v>143</v>
      </c>
      <c r="C14" s="99">
        <v>0</v>
      </c>
      <c r="D14" s="99">
        <v>0</v>
      </c>
      <c r="E14" s="99">
        <v>0</v>
      </c>
      <c r="F14" s="99">
        <v>0</v>
      </c>
      <c r="G14" s="99">
        <v>0</v>
      </c>
      <c r="H14" s="102">
        <v>1600</v>
      </c>
      <c r="I14" s="100">
        <v>0</v>
      </c>
      <c r="J14" s="100">
        <v>0</v>
      </c>
      <c r="K14" s="100">
        <v>0</v>
      </c>
      <c r="L14" s="100">
        <v>0</v>
      </c>
      <c r="M14" s="100">
        <v>0</v>
      </c>
      <c r="N14" s="101">
        <v>0</v>
      </c>
      <c r="O14" s="100">
        <f t="shared" si="0"/>
        <v>1600</v>
      </c>
      <c r="W14" s="92"/>
    </row>
    <row r="15" spans="1:23" ht="13.15" thickBot="1" x14ac:dyDescent="0.4">
      <c r="B15" s="98" t="s">
        <v>40</v>
      </c>
      <c r="C15" s="99">
        <v>800</v>
      </c>
      <c r="D15" s="99">
        <v>0</v>
      </c>
      <c r="E15" s="99">
        <v>0</v>
      </c>
      <c r="F15" s="99">
        <v>0</v>
      </c>
      <c r="G15" s="99">
        <v>0</v>
      </c>
      <c r="H15" s="100">
        <v>0</v>
      </c>
      <c r="I15" s="100">
        <v>0</v>
      </c>
      <c r="J15" s="100">
        <v>0</v>
      </c>
      <c r="K15" s="100">
        <v>0</v>
      </c>
      <c r="L15" s="100">
        <v>0</v>
      </c>
      <c r="M15" s="100">
        <v>0</v>
      </c>
      <c r="N15" s="101">
        <v>0</v>
      </c>
      <c r="O15" s="100">
        <f t="shared" si="0"/>
        <v>800</v>
      </c>
      <c r="W15" s="92"/>
    </row>
    <row r="16" spans="1:23" ht="13.15" x14ac:dyDescent="0.4">
      <c r="B16" s="103" t="s">
        <v>138</v>
      </c>
      <c r="C16" s="104">
        <f>SUM(C10:C15)</f>
        <v>800</v>
      </c>
      <c r="D16" s="104">
        <f t="shared" ref="D16:N16" si="1">SUM(D10:D15)</f>
        <v>0</v>
      </c>
      <c r="E16" s="104">
        <f t="shared" si="1"/>
        <v>53.94</v>
      </c>
      <c r="F16" s="104">
        <f t="shared" si="1"/>
        <v>0</v>
      </c>
      <c r="G16" s="104">
        <f t="shared" si="1"/>
        <v>0</v>
      </c>
      <c r="H16" s="104">
        <f t="shared" si="1"/>
        <v>1653.94</v>
      </c>
      <c r="I16" s="104">
        <f t="shared" si="1"/>
        <v>0</v>
      </c>
      <c r="J16" s="104">
        <f t="shared" si="1"/>
        <v>0</v>
      </c>
      <c r="K16" s="104">
        <f t="shared" si="1"/>
        <v>53.94</v>
      </c>
      <c r="L16" s="104">
        <f t="shared" si="1"/>
        <v>513.51</v>
      </c>
      <c r="M16" s="104">
        <f t="shared" si="1"/>
        <v>0</v>
      </c>
      <c r="N16" s="105">
        <f t="shared" si="1"/>
        <v>53.94</v>
      </c>
      <c r="O16" s="104">
        <f>SUM(C16:N16)</f>
        <v>3129.27</v>
      </c>
      <c r="W16" s="92"/>
    </row>
    <row r="17" spans="2:23" x14ac:dyDescent="0.35">
      <c r="B17" s="61"/>
      <c r="C17" s="61"/>
      <c r="D17" s="61"/>
      <c r="E17" s="61"/>
      <c r="F17" s="61"/>
      <c r="G17" s="61"/>
      <c r="H17" s="61"/>
      <c r="I17" s="61"/>
      <c r="J17" s="61"/>
      <c r="K17" s="61"/>
      <c r="L17" s="61"/>
      <c r="M17" s="61"/>
      <c r="N17" s="61"/>
      <c r="O17" s="61"/>
      <c r="W17" s="92"/>
    </row>
    <row r="18" spans="2:23" ht="13.9" x14ac:dyDescent="0.4">
      <c r="B18" s="106" t="s">
        <v>141</v>
      </c>
      <c r="C18" s="107">
        <f>O16/12</f>
        <v>260.77249999999998</v>
      </c>
      <c r="D18" s="107">
        <f>C18</f>
        <v>260.77249999999998</v>
      </c>
      <c r="E18" s="107">
        <f t="shared" ref="E18:N18" si="2">D18</f>
        <v>260.77249999999998</v>
      </c>
      <c r="F18" s="107">
        <f t="shared" si="2"/>
        <v>260.77249999999998</v>
      </c>
      <c r="G18" s="107">
        <f t="shared" si="2"/>
        <v>260.77249999999998</v>
      </c>
      <c r="H18" s="107">
        <f t="shared" si="2"/>
        <v>260.77249999999998</v>
      </c>
      <c r="I18" s="107">
        <f t="shared" si="2"/>
        <v>260.77249999999998</v>
      </c>
      <c r="J18" s="107">
        <f t="shared" si="2"/>
        <v>260.77249999999998</v>
      </c>
      <c r="K18" s="107">
        <f t="shared" si="2"/>
        <v>260.77249999999998</v>
      </c>
      <c r="L18" s="107">
        <f t="shared" si="2"/>
        <v>260.77249999999998</v>
      </c>
      <c r="M18" s="107">
        <f t="shared" si="2"/>
        <v>260.77249999999998</v>
      </c>
      <c r="N18" s="107">
        <f t="shared" si="2"/>
        <v>260.77249999999998</v>
      </c>
      <c r="O18" s="61"/>
      <c r="W18" s="92"/>
    </row>
    <row r="19" spans="2:23" ht="13.15" x14ac:dyDescent="0.4">
      <c r="B19" s="108"/>
      <c r="C19" s="61"/>
      <c r="D19" s="61"/>
      <c r="E19" s="61"/>
      <c r="F19" s="61"/>
      <c r="G19" s="61"/>
      <c r="H19" s="61"/>
      <c r="I19" s="61"/>
      <c r="J19" s="61"/>
      <c r="K19" s="61"/>
      <c r="L19" s="61"/>
      <c r="M19" s="61"/>
      <c r="N19" s="61"/>
      <c r="O19" s="61"/>
      <c r="P19" s="92"/>
      <c r="Q19" s="92"/>
      <c r="R19" s="92"/>
      <c r="S19" s="92"/>
      <c r="T19" s="92"/>
      <c r="U19" s="92"/>
      <c r="V19" s="92"/>
      <c r="W19" s="92"/>
    </row>
    <row r="20" spans="2:23" ht="13.9" x14ac:dyDescent="0.4">
      <c r="B20" s="106" t="s">
        <v>142</v>
      </c>
      <c r="C20" s="109">
        <f>C18-C16</f>
        <v>-539.22749999999996</v>
      </c>
      <c r="D20" s="109">
        <f>D18+C20-D16</f>
        <v>-278.45499999999998</v>
      </c>
      <c r="E20" s="109">
        <f t="shared" ref="E20:N20" si="3">E18+D20-E16</f>
        <v>-71.622500000000002</v>
      </c>
      <c r="F20" s="109">
        <f t="shared" si="3"/>
        <v>189.14999999999998</v>
      </c>
      <c r="G20" s="109">
        <f t="shared" si="3"/>
        <v>449.92249999999996</v>
      </c>
      <c r="H20" s="109">
        <f t="shared" si="3"/>
        <v>-943.24500000000012</v>
      </c>
      <c r="I20" s="109">
        <f t="shared" si="3"/>
        <v>-682.47250000000008</v>
      </c>
      <c r="J20" s="109">
        <f t="shared" si="3"/>
        <v>-421.7000000000001</v>
      </c>
      <c r="K20" s="109">
        <f t="shared" si="3"/>
        <v>-214.86750000000012</v>
      </c>
      <c r="L20" s="109">
        <f t="shared" si="3"/>
        <v>-467.60500000000013</v>
      </c>
      <c r="M20" s="109">
        <f t="shared" si="3"/>
        <v>-206.83250000000015</v>
      </c>
      <c r="N20" s="109">
        <f t="shared" si="3"/>
        <v>-1.7053025658242404E-13</v>
      </c>
      <c r="O20" s="61"/>
      <c r="P20" s="92"/>
      <c r="Q20" s="92"/>
      <c r="R20" s="92"/>
      <c r="S20" s="92"/>
      <c r="T20" s="92"/>
      <c r="U20" s="92"/>
      <c r="V20" s="92"/>
      <c r="W20" s="92"/>
    </row>
    <row r="21" spans="2:23" x14ac:dyDescent="0.35">
      <c r="B21" s="55"/>
      <c r="C21" s="55"/>
      <c r="D21" s="55"/>
      <c r="E21" s="55"/>
      <c r="F21" s="55"/>
      <c r="G21" s="55"/>
      <c r="H21" s="55"/>
      <c r="I21" s="55"/>
      <c r="J21" s="55"/>
      <c r="K21" s="55"/>
      <c r="L21" s="55"/>
      <c r="M21" s="55"/>
      <c r="N21" s="55"/>
      <c r="O21" s="55"/>
      <c r="P21" s="92"/>
      <c r="Q21" s="92"/>
      <c r="R21" s="92"/>
      <c r="S21" s="92"/>
      <c r="T21" s="92"/>
      <c r="U21" s="92"/>
      <c r="V21" s="92"/>
      <c r="W21" s="92"/>
    </row>
    <row r="22" spans="2:23" x14ac:dyDescent="0.35">
      <c r="B22" s="55"/>
      <c r="C22" s="55"/>
      <c r="D22" s="55"/>
      <c r="E22" s="55"/>
      <c r="F22" s="55"/>
      <c r="G22" s="55"/>
      <c r="H22" s="55"/>
      <c r="I22" s="55"/>
      <c r="J22" s="55"/>
      <c r="K22" s="55"/>
      <c r="L22" s="55"/>
      <c r="M22" s="55"/>
      <c r="N22" s="55"/>
      <c r="O22" s="55"/>
      <c r="P22" s="92"/>
      <c r="Q22" s="92"/>
      <c r="R22" s="92"/>
      <c r="S22" s="92"/>
      <c r="T22" s="92"/>
      <c r="U22" s="92"/>
      <c r="V22" s="92"/>
      <c r="W22" s="92"/>
    </row>
    <row r="23" spans="2:23" x14ac:dyDescent="0.35">
      <c r="B23" s="117" t="s">
        <v>144</v>
      </c>
      <c r="C23" s="117"/>
      <c r="D23" s="117"/>
      <c r="E23" s="117"/>
      <c r="F23" s="117"/>
      <c r="G23" s="117"/>
      <c r="H23" s="117"/>
      <c r="I23" s="55"/>
      <c r="J23" s="55"/>
      <c r="K23" s="55"/>
      <c r="L23" s="55"/>
      <c r="M23" s="55"/>
      <c r="N23" s="55"/>
      <c r="O23" s="55"/>
      <c r="P23" s="92"/>
      <c r="Q23" s="92"/>
      <c r="R23" s="92"/>
      <c r="S23" s="92"/>
      <c r="T23" s="92"/>
      <c r="U23" s="92"/>
      <c r="V23" s="92"/>
      <c r="W23" s="92"/>
    </row>
    <row r="24" spans="2:23" x14ac:dyDescent="0.35">
      <c r="B24" s="117"/>
      <c r="C24" s="117"/>
      <c r="D24" s="117"/>
      <c r="E24" s="117"/>
      <c r="F24" s="117"/>
      <c r="G24" s="117"/>
      <c r="H24" s="117"/>
      <c r="I24" s="55"/>
      <c r="J24" s="55"/>
      <c r="K24" s="55"/>
      <c r="L24" s="55"/>
      <c r="M24" s="55"/>
      <c r="N24" s="55"/>
      <c r="O24" s="55"/>
    </row>
    <row r="25" spans="2:23" x14ac:dyDescent="0.35">
      <c r="B25" s="117"/>
      <c r="C25" s="117"/>
      <c r="D25" s="117"/>
      <c r="E25" s="117"/>
      <c r="F25" s="117"/>
      <c r="G25" s="117"/>
      <c r="H25" s="117"/>
    </row>
    <row r="26" spans="2:23" ht="13.25" customHeight="1" x14ac:dyDescent="0.35">
      <c r="B26" s="117"/>
      <c r="C26" s="117"/>
      <c r="D26" s="117"/>
      <c r="E26" s="117"/>
      <c r="F26" s="117"/>
      <c r="G26" s="117"/>
      <c r="H26" s="117"/>
    </row>
    <row r="27" spans="2:23" x14ac:dyDescent="0.35">
      <c r="B27" s="117"/>
      <c r="C27" s="117"/>
      <c r="D27" s="117"/>
      <c r="E27" s="117"/>
      <c r="F27" s="117"/>
      <c r="G27" s="117"/>
      <c r="H27" s="117"/>
    </row>
    <row r="28" spans="2:23" x14ac:dyDescent="0.35">
      <c r="B28" s="117"/>
      <c r="C28" s="117"/>
      <c r="D28" s="117"/>
      <c r="E28" s="117"/>
      <c r="F28" s="117"/>
      <c r="G28" s="117"/>
      <c r="H28" s="117"/>
    </row>
    <row r="29" spans="2:23" x14ac:dyDescent="0.35">
      <c r="B29" s="117"/>
      <c r="C29" s="117"/>
      <c r="D29" s="117"/>
      <c r="E29" s="117"/>
      <c r="F29" s="117"/>
      <c r="G29" s="117"/>
      <c r="H29" s="117"/>
    </row>
    <row r="30" spans="2:23" x14ac:dyDescent="0.35">
      <c r="B30" s="117"/>
      <c r="C30" s="117"/>
      <c r="D30" s="117"/>
      <c r="E30" s="117"/>
      <c r="F30" s="117"/>
      <c r="G30" s="117"/>
      <c r="H30" s="117"/>
    </row>
    <row r="31" spans="2:23" x14ac:dyDescent="0.35">
      <c r="B31" s="117"/>
      <c r="C31" s="117"/>
      <c r="D31" s="117"/>
      <c r="E31" s="117"/>
      <c r="F31" s="117"/>
      <c r="G31" s="117"/>
      <c r="H31" s="117"/>
    </row>
    <row r="32" spans="2:23" x14ac:dyDescent="0.35">
      <c r="B32" s="117"/>
      <c r="C32" s="117"/>
      <c r="D32" s="117"/>
      <c r="E32" s="117"/>
      <c r="F32" s="117"/>
      <c r="G32" s="117"/>
      <c r="H32" s="117"/>
    </row>
    <row r="33" spans="2:8" x14ac:dyDescent="0.35">
      <c r="B33" s="117"/>
      <c r="C33" s="117"/>
      <c r="D33" s="117"/>
      <c r="E33" s="117"/>
      <c r="F33" s="117"/>
      <c r="G33" s="117"/>
      <c r="H33" s="117"/>
    </row>
    <row r="34" spans="2:8" x14ac:dyDescent="0.35">
      <c r="B34" s="117"/>
      <c r="C34" s="117"/>
      <c r="D34" s="117"/>
      <c r="E34" s="117"/>
      <c r="F34" s="117"/>
      <c r="G34" s="117"/>
      <c r="H34" s="117"/>
    </row>
    <row r="35" spans="2:8" x14ac:dyDescent="0.35">
      <c r="B35" s="117"/>
      <c r="C35" s="117"/>
      <c r="D35" s="117"/>
      <c r="E35" s="117"/>
      <c r="F35" s="117"/>
      <c r="G35" s="117"/>
      <c r="H35" s="117"/>
    </row>
    <row r="36" spans="2:8" x14ac:dyDescent="0.35">
      <c r="B36" s="117"/>
      <c r="C36" s="117"/>
      <c r="D36" s="117"/>
      <c r="E36" s="117"/>
      <c r="F36" s="117"/>
      <c r="G36" s="117"/>
      <c r="H36" s="117"/>
    </row>
    <row r="37" spans="2:8" x14ac:dyDescent="0.35">
      <c r="B37" s="117"/>
      <c r="C37" s="117"/>
      <c r="D37" s="117"/>
      <c r="E37" s="117"/>
      <c r="F37" s="117"/>
      <c r="G37" s="117"/>
      <c r="H37" s="117"/>
    </row>
    <row r="38" spans="2:8" x14ac:dyDescent="0.35">
      <c r="B38" s="117"/>
      <c r="C38" s="117"/>
      <c r="D38" s="117"/>
      <c r="E38" s="117"/>
      <c r="F38" s="117"/>
      <c r="G38" s="117"/>
      <c r="H38" s="117"/>
    </row>
  </sheetData>
  <mergeCells count="1">
    <mergeCell ref="B23:H38"/>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8"/>
  <sheetViews>
    <sheetView workbookViewId="0">
      <selection activeCell="H5" sqref="H5"/>
    </sheetView>
  </sheetViews>
  <sheetFormatPr baseColWidth="10" defaultRowHeight="12.75" x14ac:dyDescent="0.35"/>
  <cols>
    <col min="1" max="1" width="9.53125" bestFit="1" customWidth="1"/>
    <col min="2" max="2" width="14.6640625" bestFit="1" customWidth="1"/>
    <col min="3" max="3" width="14.1328125" bestFit="1" customWidth="1"/>
    <col min="4" max="4" width="12" bestFit="1" customWidth="1"/>
    <col min="5" max="5" width="18.33203125" bestFit="1" customWidth="1"/>
    <col min="6" max="6" width="11.1328125" bestFit="1" customWidth="1"/>
    <col min="7" max="7" width="24.33203125" customWidth="1"/>
  </cols>
  <sheetData>
    <row r="1" spans="1:17" ht="34.799999999999997" customHeight="1" x14ac:dyDescent="0.35">
      <c r="A1" s="58" t="s">
        <v>91</v>
      </c>
      <c r="B1" s="57"/>
      <c r="C1" s="57"/>
      <c r="D1" s="57"/>
      <c r="E1" s="57"/>
      <c r="F1" s="57"/>
      <c r="G1" s="57"/>
      <c r="H1" s="57"/>
      <c r="I1" s="57"/>
    </row>
    <row r="2" spans="1:17" ht="13.25" customHeight="1" x14ac:dyDescent="0.35">
      <c r="A2" s="57"/>
      <c r="B2" s="57"/>
      <c r="C2" s="57"/>
      <c r="D2" s="57"/>
      <c r="E2" s="57"/>
      <c r="F2" s="57"/>
      <c r="G2" s="57"/>
      <c r="H2" s="57"/>
      <c r="I2" s="57"/>
    </row>
    <row r="3" spans="1:17" ht="21" customHeight="1" thickBot="1" x14ac:dyDescent="0.4"/>
    <row r="4" spans="1:17" ht="21" customHeight="1" thickBot="1" x14ac:dyDescent="0.4">
      <c r="A4" s="16" t="s">
        <v>70</v>
      </c>
      <c r="B4" s="16"/>
      <c r="G4" s="25" t="s">
        <v>67</v>
      </c>
      <c r="H4" s="49">
        <v>43831</v>
      </c>
      <c r="J4" s="117" t="s">
        <v>122</v>
      </c>
      <c r="K4" s="118"/>
      <c r="L4" s="118"/>
      <c r="M4" s="118"/>
      <c r="N4" s="118"/>
      <c r="O4" s="118"/>
      <c r="P4" s="118"/>
      <c r="Q4" s="118"/>
    </row>
    <row r="5" spans="1:17" ht="21" customHeight="1" thickBot="1" x14ac:dyDescent="0.4">
      <c r="J5" s="118"/>
      <c r="K5" s="118"/>
      <c r="L5" s="118"/>
      <c r="M5" s="118"/>
      <c r="N5" s="118"/>
      <c r="O5" s="118"/>
      <c r="P5" s="118"/>
      <c r="Q5" s="118"/>
    </row>
    <row r="6" spans="1:17" ht="21" customHeight="1" thickBot="1" x14ac:dyDescent="0.4">
      <c r="A6" s="16" t="s">
        <v>41</v>
      </c>
      <c r="B6" s="17" t="s">
        <v>42</v>
      </c>
      <c r="C6" s="17" t="s">
        <v>43</v>
      </c>
      <c r="D6" s="17" t="s">
        <v>44</v>
      </c>
      <c r="E6" s="17" t="s">
        <v>45</v>
      </c>
      <c r="F6" s="17" t="s">
        <v>46</v>
      </c>
      <c r="G6" s="17" t="s">
        <v>66</v>
      </c>
      <c r="H6" s="48">
        <v>6000</v>
      </c>
      <c r="J6" s="118"/>
      <c r="K6" s="118"/>
      <c r="L6" s="118"/>
      <c r="M6" s="118"/>
      <c r="N6" s="118"/>
      <c r="O6" s="118"/>
      <c r="P6" s="118"/>
      <c r="Q6" s="118"/>
    </row>
    <row r="7" spans="1:17" ht="21" customHeight="1" x14ac:dyDescent="0.35">
      <c r="J7" s="118"/>
      <c r="K7" s="118"/>
      <c r="L7" s="118"/>
      <c r="M7" s="118"/>
      <c r="N7" s="118"/>
      <c r="O7" s="118"/>
      <c r="P7" s="118"/>
      <c r="Q7" s="118"/>
    </row>
    <row r="8" spans="1:17" ht="21" customHeight="1" x14ac:dyDescent="0.35">
      <c r="A8" s="50" t="s">
        <v>47</v>
      </c>
      <c r="B8" s="50" t="s">
        <v>57</v>
      </c>
      <c r="C8" s="50" t="s">
        <v>58</v>
      </c>
      <c r="D8" s="53">
        <v>8000</v>
      </c>
      <c r="E8" s="51">
        <f>H6-D8</f>
        <v>-2000</v>
      </c>
      <c r="F8" s="52">
        <v>44013</v>
      </c>
      <c r="G8" s="50"/>
      <c r="H8" s="50"/>
      <c r="J8" s="118"/>
      <c r="K8" s="118"/>
      <c r="L8" s="118"/>
      <c r="M8" s="118"/>
      <c r="N8" s="118"/>
      <c r="O8" s="118"/>
      <c r="P8" s="118"/>
      <c r="Q8" s="118"/>
    </row>
    <row r="9" spans="1:17" ht="21" customHeight="1" x14ac:dyDescent="0.35">
      <c r="A9" s="50" t="s">
        <v>48</v>
      </c>
      <c r="B9" s="50" t="s">
        <v>59</v>
      </c>
      <c r="C9" s="50" t="s">
        <v>60</v>
      </c>
      <c r="D9" s="53">
        <v>1000</v>
      </c>
      <c r="E9" s="51">
        <f>E8-D9</f>
        <v>-3000</v>
      </c>
      <c r="F9" s="52">
        <v>43922</v>
      </c>
      <c r="G9" s="50"/>
      <c r="H9" s="50"/>
      <c r="J9" s="118"/>
      <c r="K9" s="118"/>
      <c r="L9" s="118"/>
      <c r="M9" s="118"/>
      <c r="N9" s="118"/>
      <c r="O9" s="118"/>
      <c r="P9" s="118"/>
      <c r="Q9" s="118"/>
    </row>
    <row r="10" spans="1:17" ht="21" customHeight="1" x14ac:dyDescent="0.35">
      <c r="A10" s="50" t="s">
        <v>49</v>
      </c>
      <c r="B10" s="50" t="s">
        <v>61</v>
      </c>
      <c r="C10" s="50" t="s">
        <v>60</v>
      </c>
      <c r="D10" s="53">
        <v>400</v>
      </c>
      <c r="E10" s="51">
        <f t="shared" ref="E10:E13" si="0">E9-D10</f>
        <v>-3400</v>
      </c>
      <c r="F10" s="52">
        <v>43952</v>
      </c>
      <c r="G10" s="50"/>
      <c r="H10" s="50"/>
      <c r="J10" s="118"/>
      <c r="K10" s="118"/>
      <c r="L10" s="118"/>
      <c r="M10" s="118"/>
      <c r="N10" s="118"/>
      <c r="O10" s="118"/>
      <c r="P10" s="118"/>
      <c r="Q10" s="118"/>
    </row>
    <row r="11" spans="1:17" ht="21" customHeight="1" x14ac:dyDescent="0.35">
      <c r="A11" s="50" t="s">
        <v>50</v>
      </c>
      <c r="B11" s="50" t="s">
        <v>62</v>
      </c>
      <c r="C11" s="50" t="s">
        <v>63</v>
      </c>
      <c r="D11" s="53">
        <v>2000</v>
      </c>
      <c r="E11" s="51">
        <f t="shared" si="0"/>
        <v>-5400</v>
      </c>
      <c r="F11" s="52">
        <v>44013</v>
      </c>
      <c r="G11" s="50"/>
      <c r="H11" s="50"/>
      <c r="J11" s="118"/>
      <c r="K11" s="118"/>
      <c r="L11" s="118"/>
      <c r="M11" s="118"/>
      <c r="N11" s="118"/>
      <c r="O11" s="118"/>
      <c r="P11" s="118"/>
      <c r="Q11" s="118"/>
    </row>
    <row r="12" spans="1:17" ht="21" customHeight="1" x14ac:dyDescent="0.35">
      <c r="A12" s="50" t="s">
        <v>51</v>
      </c>
      <c r="B12" s="50" t="s">
        <v>64</v>
      </c>
      <c r="C12" s="50" t="s">
        <v>65</v>
      </c>
      <c r="D12" s="53">
        <v>1000</v>
      </c>
      <c r="E12" s="51">
        <f t="shared" si="0"/>
        <v>-6400</v>
      </c>
      <c r="F12" s="52">
        <v>43831</v>
      </c>
      <c r="G12" s="50"/>
      <c r="H12" s="50"/>
      <c r="J12" s="118"/>
      <c r="K12" s="118"/>
      <c r="L12" s="118"/>
      <c r="M12" s="118"/>
      <c r="N12" s="118"/>
      <c r="O12" s="118"/>
      <c r="P12" s="118"/>
      <c r="Q12" s="118"/>
    </row>
    <row r="13" spans="1:17" ht="21" customHeight="1" x14ac:dyDescent="0.35">
      <c r="A13" s="50" t="s">
        <v>52</v>
      </c>
      <c r="B13" s="50" t="s">
        <v>68</v>
      </c>
      <c r="C13" s="50" t="s">
        <v>69</v>
      </c>
      <c r="D13" s="53">
        <v>80000</v>
      </c>
      <c r="E13" s="51">
        <f t="shared" si="0"/>
        <v>-86400</v>
      </c>
      <c r="F13" s="52">
        <v>44743</v>
      </c>
      <c r="G13" s="50"/>
      <c r="H13" s="50"/>
      <c r="J13" s="118"/>
      <c r="K13" s="118"/>
      <c r="L13" s="118"/>
      <c r="M13" s="118"/>
      <c r="N13" s="118"/>
      <c r="O13" s="118"/>
      <c r="P13" s="118"/>
      <c r="Q13" s="118"/>
    </row>
    <row r="14" spans="1:17" ht="21" customHeight="1" x14ac:dyDescent="0.35">
      <c r="A14" s="50" t="s">
        <v>53</v>
      </c>
      <c r="B14" s="50"/>
      <c r="C14" s="50"/>
      <c r="D14" s="50"/>
      <c r="E14" s="50"/>
      <c r="F14" s="50"/>
      <c r="G14" s="50"/>
      <c r="H14" s="50"/>
      <c r="J14" s="118"/>
      <c r="K14" s="118"/>
      <c r="L14" s="118"/>
      <c r="M14" s="118"/>
      <c r="N14" s="118"/>
      <c r="O14" s="118"/>
      <c r="P14" s="118"/>
      <c r="Q14" s="118"/>
    </row>
    <row r="15" spans="1:17" ht="21" customHeight="1" x14ac:dyDescent="0.35">
      <c r="A15" s="50" t="s">
        <v>54</v>
      </c>
      <c r="B15" s="50"/>
      <c r="C15" s="50"/>
      <c r="D15" s="50"/>
      <c r="E15" s="50"/>
      <c r="F15" s="50"/>
      <c r="G15" s="50"/>
      <c r="H15" s="50"/>
      <c r="J15" s="118"/>
      <c r="K15" s="118"/>
      <c r="L15" s="118"/>
      <c r="M15" s="118"/>
      <c r="N15" s="118"/>
      <c r="O15" s="118"/>
      <c r="P15" s="118"/>
      <c r="Q15" s="118"/>
    </row>
    <row r="16" spans="1:17" ht="21" customHeight="1" x14ac:dyDescent="0.35">
      <c r="A16" s="50" t="s">
        <v>55</v>
      </c>
      <c r="B16" s="50"/>
      <c r="C16" s="50"/>
      <c r="D16" s="50"/>
      <c r="E16" s="50"/>
      <c r="F16" s="50"/>
      <c r="G16" s="50"/>
      <c r="H16" s="50"/>
      <c r="J16" s="118"/>
      <c r="K16" s="118"/>
      <c r="L16" s="118"/>
      <c r="M16" s="118"/>
      <c r="N16" s="118"/>
      <c r="O16" s="118"/>
      <c r="P16" s="118"/>
      <c r="Q16" s="118"/>
    </row>
    <row r="17" spans="1:8" ht="21" customHeight="1" x14ac:dyDescent="0.35">
      <c r="A17" s="50" t="s">
        <v>56</v>
      </c>
      <c r="B17" s="50"/>
      <c r="C17" s="50"/>
      <c r="D17" s="50"/>
      <c r="E17" s="50"/>
      <c r="F17" s="50"/>
      <c r="G17" s="50"/>
      <c r="H17" s="50"/>
    </row>
    <row r="18" spans="1:8" ht="21" customHeight="1" thickBot="1" x14ac:dyDescent="0.4"/>
    <row r="19" spans="1:8" ht="21" customHeight="1" thickBot="1" x14ac:dyDescent="0.4">
      <c r="A19" s="16" t="s">
        <v>71</v>
      </c>
      <c r="B19" s="16"/>
      <c r="E19" s="54">
        <f>SUM(E23:E130)</f>
        <v>6550</v>
      </c>
    </row>
    <row r="20" spans="1:8" ht="21" customHeight="1" thickBot="1" x14ac:dyDescent="0.4"/>
    <row r="21" spans="1:8" ht="21" customHeight="1" thickBot="1" x14ac:dyDescent="0.4">
      <c r="A21" s="16" t="s">
        <v>41</v>
      </c>
      <c r="B21" s="17" t="s">
        <v>42</v>
      </c>
      <c r="C21" s="17" t="s">
        <v>43</v>
      </c>
      <c r="D21" s="17" t="s">
        <v>44</v>
      </c>
      <c r="E21" s="17" t="s">
        <v>45</v>
      </c>
      <c r="F21" s="17" t="s">
        <v>46</v>
      </c>
    </row>
    <row r="22" spans="1:8" ht="21" customHeight="1" x14ac:dyDescent="0.35"/>
    <row r="23" spans="1:8" ht="21" customHeight="1" x14ac:dyDescent="0.35">
      <c r="A23" s="50" t="s">
        <v>47</v>
      </c>
      <c r="B23" s="50" t="s">
        <v>72</v>
      </c>
      <c r="C23" s="50" t="s">
        <v>63</v>
      </c>
      <c r="D23" s="53">
        <v>600</v>
      </c>
      <c r="E23" s="51">
        <f>D23</f>
        <v>600</v>
      </c>
      <c r="F23" s="52">
        <v>43647</v>
      </c>
      <c r="G23" s="50"/>
      <c r="H23" s="50"/>
    </row>
    <row r="24" spans="1:8" ht="21" customHeight="1" x14ac:dyDescent="0.35">
      <c r="A24" s="50" t="s">
        <v>48</v>
      </c>
      <c r="B24" s="50" t="s">
        <v>73</v>
      </c>
      <c r="C24" s="50" t="s">
        <v>74</v>
      </c>
      <c r="D24" s="53">
        <v>300</v>
      </c>
      <c r="E24" s="51">
        <f>E23+D24</f>
        <v>900</v>
      </c>
      <c r="F24" s="52">
        <v>43556</v>
      </c>
      <c r="G24" s="50"/>
      <c r="H24" s="50"/>
    </row>
    <row r="25" spans="1:8" ht="21" customHeight="1" x14ac:dyDescent="0.35">
      <c r="A25" s="50" t="s">
        <v>49</v>
      </c>
      <c r="B25" s="50" t="s">
        <v>75</v>
      </c>
      <c r="C25" s="50" t="s">
        <v>18</v>
      </c>
      <c r="D25" s="53">
        <v>1500</v>
      </c>
      <c r="E25" s="51">
        <f>E24+D25</f>
        <v>2400</v>
      </c>
      <c r="F25" s="52">
        <v>43586</v>
      </c>
      <c r="G25" s="50"/>
      <c r="H25" s="50"/>
    </row>
    <row r="26" spans="1:8" ht="21" customHeight="1" x14ac:dyDescent="0.35">
      <c r="A26" s="50" t="s">
        <v>50</v>
      </c>
      <c r="B26" s="50" t="s">
        <v>76</v>
      </c>
      <c r="C26" s="50" t="s">
        <v>77</v>
      </c>
      <c r="D26" s="53">
        <v>250</v>
      </c>
      <c r="E26" s="51">
        <f>E25+D26</f>
        <v>2650</v>
      </c>
      <c r="F26" s="52">
        <v>43466</v>
      </c>
      <c r="G26" s="50"/>
      <c r="H26" s="50"/>
    </row>
    <row r="27" spans="1:8" ht="21" customHeight="1" x14ac:dyDescent="0.35">
      <c r="A27" s="50" t="s">
        <v>51</v>
      </c>
      <c r="B27" s="50"/>
      <c r="C27" s="50"/>
      <c r="D27" s="53"/>
      <c r="E27" s="51"/>
      <c r="F27" s="52"/>
      <c r="G27" s="50"/>
      <c r="H27" s="50"/>
    </row>
    <row r="28" spans="1:8" ht="21" customHeight="1" x14ac:dyDescent="0.35">
      <c r="A28" s="50" t="s">
        <v>52</v>
      </c>
      <c r="B28" s="50"/>
      <c r="C28" s="50"/>
      <c r="D28" s="53"/>
      <c r="E28" s="51"/>
      <c r="F28" s="52"/>
      <c r="G28" s="50"/>
      <c r="H28" s="50"/>
    </row>
  </sheetData>
  <mergeCells count="1">
    <mergeCell ref="J4:Q16"/>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T64"/>
  <sheetViews>
    <sheetView workbookViewId="0">
      <selection activeCell="D58" sqref="D58"/>
    </sheetView>
  </sheetViews>
  <sheetFormatPr baseColWidth="10" defaultRowHeight="12.75" x14ac:dyDescent="0.35"/>
  <cols>
    <col min="5" max="5" width="13.86328125" customWidth="1"/>
    <col min="6" max="6" width="5.6640625" customWidth="1"/>
    <col min="7" max="7" width="15.6640625" customWidth="1"/>
    <col min="8" max="8" width="6.33203125" customWidth="1"/>
    <col min="9" max="9" width="17.46484375" customWidth="1"/>
    <col min="10" max="10" width="13.796875" customWidth="1"/>
    <col min="11" max="11" width="25.33203125" bestFit="1" customWidth="1"/>
    <col min="12" max="12" width="13.6640625" bestFit="1" customWidth="1"/>
  </cols>
  <sheetData>
    <row r="1" spans="1:20" ht="34.799999999999997" customHeight="1" x14ac:dyDescent="0.35">
      <c r="A1" s="58" t="s">
        <v>92</v>
      </c>
      <c r="B1" s="57"/>
      <c r="C1" s="57"/>
      <c r="D1" s="57"/>
      <c r="E1" s="57"/>
      <c r="F1" s="57"/>
      <c r="G1" s="57"/>
      <c r="H1" s="57"/>
      <c r="I1" s="57"/>
    </row>
    <row r="3" spans="1:20" ht="13.9" x14ac:dyDescent="0.4">
      <c r="C3" s="61" t="s">
        <v>78</v>
      </c>
      <c r="D3" s="62" t="s">
        <v>79</v>
      </c>
      <c r="G3" s="63" t="s">
        <v>80</v>
      </c>
    </row>
    <row r="4" spans="1:20" x14ac:dyDescent="0.35">
      <c r="A4" s="55"/>
      <c r="B4" s="55"/>
      <c r="E4" s="61"/>
      <c r="F4" s="61"/>
      <c r="G4" s="61"/>
      <c r="H4" s="61"/>
      <c r="J4" s="61"/>
      <c r="M4" s="65"/>
      <c r="N4" s="55"/>
      <c r="O4" s="55"/>
      <c r="P4" s="55"/>
    </row>
    <row r="5" spans="1:20" ht="13.9" x14ac:dyDescent="0.4">
      <c r="A5" s="110" t="s">
        <v>57</v>
      </c>
      <c r="B5" s="111"/>
      <c r="C5" s="110" t="s">
        <v>81</v>
      </c>
      <c r="D5" s="61"/>
      <c r="E5" s="61"/>
      <c r="F5" s="61"/>
      <c r="G5" s="112">
        <v>10000</v>
      </c>
      <c r="H5" s="66"/>
      <c r="I5" s="64" t="s">
        <v>82</v>
      </c>
      <c r="J5" s="67">
        <v>4.99E-2</v>
      </c>
      <c r="M5" s="61"/>
    </row>
    <row r="6" spans="1:20" ht="13.15" x14ac:dyDescent="0.4">
      <c r="A6" s="111"/>
      <c r="B6" s="111"/>
      <c r="C6" s="61"/>
      <c r="D6" s="61"/>
      <c r="E6" s="61"/>
      <c r="F6" s="61"/>
      <c r="G6" s="108"/>
      <c r="H6" s="61"/>
      <c r="I6" s="61"/>
      <c r="J6" s="61"/>
      <c r="M6" s="117" t="s">
        <v>145</v>
      </c>
      <c r="N6" s="118"/>
      <c r="O6" s="118"/>
      <c r="P6" s="118"/>
      <c r="Q6" s="118"/>
      <c r="R6" s="118"/>
      <c r="S6" s="118"/>
      <c r="T6" s="118"/>
    </row>
    <row r="7" spans="1:20" ht="13.9" x14ac:dyDescent="0.4">
      <c r="A7" s="111"/>
      <c r="B7" s="111"/>
      <c r="C7" s="110" t="s">
        <v>83</v>
      </c>
      <c r="D7" s="61"/>
      <c r="E7" s="61"/>
      <c r="F7" s="61"/>
      <c r="G7" s="112">
        <v>250</v>
      </c>
      <c r="H7" s="66"/>
      <c r="I7" s="68" t="s">
        <v>84</v>
      </c>
      <c r="J7" s="69">
        <f>SUM(E17:E31)</f>
        <v>3750</v>
      </c>
      <c r="M7" s="118"/>
      <c r="N7" s="118"/>
      <c r="O7" s="118"/>
      <c r="P7" s="118"/>
      <c r="Q7" s="118"/>
      <c r="R7" s="118"/>
      <c r="S7" s="118"/>
      <c r="T7" s="118"/>
    </row>
    <row r="8" spans="1:20" ht="13.9" x14ac:dyDescent="0.4">
      <c r="A8" s="111"/>
      <c r="B8" s="111"/>
      <c r="C8" s="110"/>
      <c r="D8" s="61"/>
      <c r="E8" s="61"/>
      <c r="F8" s="61"/>
      <c r="G8" s="112"/>
      <c r="H8" s="66"/>
      <c r="I8" s="68"/>
      <c r="J8" s="69"/>
      <c r="M8" s="118"/>
      <c r="N8" s="118"/>
      <c r="O8" s="118"/>
      <c r="P8" s="118"/>
      <c r="Q8" s="118"/>
      <c r="R8" s="118"/>
      <c r="S8" s="118"/>
      <c r="T8" s="118"/>
    </row>
    <row r="9" spans="1:20" ht="13.9" x14ac:dyDescent="0.4">
      <c r="A9" s="111"/>
      <c r="B9" s="111"/>
      <c r="C9" s="110" t="s">
        <v>123</v>
      </c>
      <c r="D9" s="61"/>
      <c r="E9" s="61"/>
      <c r="F9" s="61"/>
      <c r="G9" s="112">
        <v>50</v>
      </c>
      <c r="H9" s="66"/>
      <c r="I9" s="68"/>
      <c r="J9" s="69"/>
      <c r="M9" s="118"/>
      <c r="N9" s="118"/>
      <c r="O9" s="118"/>
      <c r="P9" s="118"/>
      <c r="Q9" s="118"/>
      <c r="R9" s="118"/>
      <c r="S9" s="118"/>
      <c r="T9" s="118"/>
    </row>
    <row r="10" spans="1:20" ht="12.6" customHeight="1" x14ac:dyDescent="0.4">
      <c r="A10" s="111"/>
      <c r="B10" s="111"/>
      <c r="C10" s="61"/>
      <c r="D10" s="61"/>
      <c r="E10" s="61"/>
      <c r="F10" s="61"/>
      <c r="G10" s="108"/>
      <c r="H10" s="61"/>
      <c r="I10" s="61"/>
      <c r="J10" s="61"/>
      <c r="K10" s="61"/>
      <c r="L10" s="61"/>
      <c r="M10" s="118"/>
      <c r="N10" s="118"/>
      <c r="O10" s="118"/>
      <c r="P10" s="118"/>
      <c r="Q10" s="118"/>
      <c r="R10" s="118"/>
      <c r="S10" s="118"/>
      <c r="T10" s="118"/>
    </row>
    <row r="11" spans="1:20" ht="12.6" customHeight="1" x14ac:dyDescent="0.4">
      <c r="A11" s="111"/>
      <c r="B11" s="111"/>
      <c r="C11" s="110" t="s">
        <v>124</v>
      </c>
      <c r="D11" s="110"/>
      <c r="E11" s="110"/>
      <c r="F11" s="61"/>
      <c r="G11" s="113">
        <v>50</v>
      </c>
      <c r="H11" s="61"/>
      <c r="I11" s="61"/>
      <c r="J11" s="61"/>
      <c r="K11" s="61"/>
      <c r="L11" s="61"/>
      <c r="M11" s="118"/>
      <c r="N11" s="118"/>
      <c r="O11" s="118"/>
      <c r="P11" s="118"/>
      <c r="Q11" s="118"/>
      <c r="R11" s="118"/>
      <c r="S11" s="118"/>
      <c r="T11" s="118"/>
    </row>
    <row r="12" spans="1:20" ht="12.6" customHeight="1" x14ac:dyDescent="0.4">
      <c r="A12" s="111"/>
      <c r="B12" s="111"/>
      <c r="C12" s="61"/>
      <c r="D12" s="61"/>
      <c r="E12" s="61"/>
      <c r="F12" s="61"/>
      <c r="G12" s="108"/>
      <c r="H12" s="61"/>
      <c r="I12" s="61"/>
      <c r="J12" s="61"/>
      <c r="K12" s="61"/>
      <c r="L12" s="61"/>
      <c r="M12" s="118"/>
      <c r="N12" s="118"/>
      <c r="O12" s="118"/>
      <c r="P12" s="118"/>
      <c r="Q12" s="118"/>
      <c r="R12" s="118"/>
      <c r="S12" s="118"/>
      <c r="T12" s="118"/>
    </row>
    <row r="13" spans="1:20" ht="13.9" x14ac:dyDescent="0.4">
      <c r="A13" s="111"/>
      <c r="B13" s="111"/>
      <c r="C13" s="110" t="s">
        <v>85</v>
      </c>
      <c r="D13" s="61"/>
      <c r="E13" s="61"/>
      <c r="F13" s="61"/>
      <c r="G13" s="112">
        <v>10936.06</v>
      </c>
      <c r="H13" s="66"/>
      <c r="I13" s="61"/>
      <c r="J13" s="61"/>
      <c r="K13" s="61"/>
      <c r="L13" s="61"/>
      <c r="M13" s="118"/>
      <c r="N13" s="118"/>
      <c r="O13" s="118"/>
      <c r="P13" s="118"/>
      <c r="Q13" s="118"/>
      <c r="R13" s="118"/>
      <c r="S13" s="118"/>
      <c r="T13" s="118"/>
    </row>
    <row r="14" spans="1:20" ht="13.15" thickBot="1" x14ac:dyDescent="0.4">
      <c r="A14" s="55"/>
      <c r="B14" s="55"/>
      <c r="C14" s="61"/>
      <c r="D14" s="61"/>
      <c r="E14" s="61"/>
      <c r="F14" s="61"/>
      <c r="G14" s="61"/>
      <c r="H14" s="61"/>
      <c r="I14" s="61"/>
      <c r="J14" s="61"/>
      <c r="K14" s="61"/>
      <c r="L14" s="61"/>
      <c r="M14" s="118"/>
      <c r="N14" s="118"/>
      <c r="O14" s="118"/>
      <c r="P14" s="118"/>
      <c r="Q14" s="118"/>
      <c r="R14" s="118"/>
      <c r="S14" s="118"/>
      <c r="T14" s="118"/>
    </row>
    <row r="15" spans="1:20" ht="13.5" thickBot="1" x14ac:dyDescent="0.4">
      <c r="A15" s="55"/>
      <c r="B15" s="55"/>
      <c r="C15" s="59" t="s">
        <v>86</v>
      </c>
      <c r="D15" s="60"/>
      <c r="E15" s="60" t="s">
        <v>87</v>
      </c>
      <c r="F15" s="60"/>
      <c r="G15" s="60" t="s">
        <v>88</v>
      </c>
      <c r="H15" s="60"/>
      <c r="I15" s="60" t="s">
        <v>89</v>
      </c>
      <c r="J15" s="59"/>
      <c r="K15" s="60" t="s">
        <v>90</v>
      </c>
      <c r="L15" s="55"/>
      <c r="M15" s="118"/>
      <c r="N15" s="118"/>
      <c r="O15" s="118"/>
      <c r="P15" s="118"/>
      <c r="Q15" s="118"/>
      <c r="R15" s="118"/>
      <c r="S15" s="118"/>
      <c r="T15" s="118"/>
    </row>
    <row r="16" spans="1:20" ht="13.9" x14ac:dyDescent="0.4">
      <c r="A16" s="55"/>
      <c r="B16" s="55"/>
      <c r="C16" s="56"/>
      <c r="D16" s="56"/>
      <c r="E16" s="85"/>
      <c r="F16" s="85"/>
      <c r="G16" s="85"/>
      <c r="H16" s="85"/>
      <c r="I16" s="85"/>
      <c r="J16" s="85"/>
      <c r="K16" s="85"/>
      <c r="L16" s="55"/>
      <c r="M16" s="118"/>
      <c r="N16" s="118"/>
      <c r="O16" s="118"/>
      <c r="P16" s="118"/>
      <c r="Q16" s="118"/>
      <c r="R16" s="118"/>
      <c r="S16" s="118"/>
      <c r="T16" s="118"/>
    </row>
    <row r="17" spans="1:20" x14ac:dyDescent="0.35">
      <c r="A17" s="55"/>
      <c r="B17" s="55"/>
      <c r="C17" s="81">
        <v>43831</v>
      </c>
      <c r="D17" s="55"/>
      <c r="E17" s="86">
        <v>250</v>
      </c>
      <c r="F17" s="86"/>
      <c r="G17" s="87">
        <f>$G$13-E17</f>
        <v>10686.06</v>
      </c>
      <c r="H17" s="87"/>
      <c r="I17" s="86">
        <v>50</v>
      </c>
      <c r="J17" s="86"/>
      <c r="K17" s="86">
        <v>75</v>
      </c>
      <c r="L17" s="55"/>
      <c r="M17" s="118"/>
      <c r="N17" s="118"/>
      <c r="O17" s="118"/>
      <c r="P17" s="118"/>
      <c r="Q17" s="118"/>
      <c r="R17" s="118"/>
      <c r="S17" s="118"/>
      <c r="T17" s="118"/>
    </row>
    <row r="18" spans="1:20" x14ac:dyDescent="0.35">
      <c r="A18" s="55"/>
      <c r="B18" s="55"/>
      <c r="C18" s="81">
        <v>43862</v>
      </c>
      <c r="D18" s="55"/>
      <c r="E18" s="86">
        <v>250</v>
      </c>
      <c r="F18" s="86"/>
      <c r="G18" s="87">
        <f>G17-E18</f>
        <v>10436.06</v>
      </c>
      <c r="H18" s="87"/>
      <c r="I18" s="86">
        <f>I17+$G$9</f>
        <v>100</v>
      </c>
      <c r="J18" s="86"/>
      <c r="K18" s="87">
        <f>K17+75</f>
        <v>150</v>
      </c>
      <c r="L18" s="55"/>
      <c r="M18" s="118"/>
      <c r="N18" s="118"/>
      <c r="O18" s="118"/>
      <c r="P18" s="118"/>
      <c r="Q18" s="118"/>
      <c r="R18" s="118"/>
      <c r="S18" s="118"/>
      <c r="T18" s="118"/>
    </row>
    <row r="19" spans="1:20" x14ac:dyDescent="0.35">
      <c r="A19" s="55"/>
      <c r="B19" s="55"/>
      <c r="C19" s="81">
        <v>43891</v>
      </c>
      <c r="D19" s="55"/>
      <c r="E19" s="86">
        <v>250</v>
      </c>
      <c r="F19" s="86"/>
      <c r="G19" s="87">
        <f t="shared" ref="G19:G31" si="0">G18-E19</f>
        <v>10186.06</v>
      </c>
      <c r="H19" s="87"/>
      <c r="I19" s="86">
        <f t="shared" ref="I19:I60" si="1">I18+$G$9</f>
        <v>150</v>
      </c>
      <c r="J19" s="86"/>
      <c r="K19" s="87">
        <f t="shared" ref="K19:K60" si="2">K18+75</f>
        <v>225</v>
      </c>
      <c r="L19" s="55"/>
      <c r="M19" s="118"/>
      <c r="N19" s="118"/>
      <c r="O19" s="118"/>
      <c r="P19" s="118"/>
      <c r="Q19" s="118"/>
      <c r="R19" s="118"/>
      <c r="S19" s="118"/>
      <c r="T19" s="118"/>
    </row>
    <row r="20" spans="1:20" x14ac:dyDescent="0.35">
      <c r="A20" s="55"/>
      <c r="B20" s="55"/>
      <c r="C20" s="81">
        <v>43922</v>
      </c>
      <c r="D20" s="55"/>
      <c r="E20" s="86">
        <v>250</v>
      </c>
      <c r="F20" s="86"/>
      <c r="G20" s="87">
        <f t="shared" si="0"/>
        <v>9936.06</v>
      </c>
      <c r="H20" s="87"/>
      <c r="I20" s="86">
        <f t="shared" si="1"/>
        <v>200</v>
      </c>
      <c r="J20" s="86"/>
      <c r="K20" s="87">
        <f t="shared" si="2"/>
        <v>300</v>
      </c>
      <c r="L20" s="55"/>
      <c r="M20" s="118"/>
      <c r="N20" s="118"/>
      <c r="O20" s="118"/>
      <c r="P20" s="118"/>
      <c r="Q20" s="118"/>
      <c r="R20" s="118"/>
      <c r="S20" s="118"/>
      <c r="T20" s="118"/>
    </row>
    <row r="21" spans="1:20" x14ac:dyDescent="0.35">
      <c r="A21" s="55"/>
      <c r="B21" s="55"/>
      <c r="C21" s="81">
        <v>43952</v>
      </c>
      <c r="D21" s="55"/>
      <c r="E21" s="86">
        <v>250</v>
      </c>
      <c r="F21" s="86"/>
      <c r="G21" s="87">
        <f t="shared" si="0"/>
        <v>9686.06</v>
      </c>
      <c r="H21" s="87"/>
      <c r="I21" s="86">
        <f t="shared" si="1"/>
        <v>250</v>
      </c>
      <c r="J21" s="86"/>
      <c r="K21" s="87">
        <f t="shared" si="2"/>
        <v>375</v>
      </c>
      <c r="L21" s="55"/>
      <c r="M21" s="118"/>
      <c r="N21" s="118"/>
      <c r="O21" s="118"/>
      <c r="P21" s="118"/>
      <c r="Q21" s="118"/>
      <c r="R21" s="118"/>
      <c r="S21" s="118"/>
      <c r="T21" s="118"/>
    </row>
    <row r="22" spans="1:20" x14ac:dyDescent="0.35">
      <c r="A22" s="55"/>
      <c r="B22" s="55"/>
      <c r="C22" s="81">
        <v>43983</v>
      </c>
      <c r="D22" s="55"/>
      <c r="E22" s="86">
        <v>250</v>
      </c>
      <c r="F22" s="86"/>
      <c r="G22" s="87">
        <f t="shared" si="0"/>
        <v>9436.06</v>
      </c>
      <c r="H22" s="87"/>
      <c r="I22" s="86">
        <f t="shared" si="1"/>
        <v>300</v>
      </c>
      <c r="J22" s="86"/>
      <c r="K22" s="87">
        <f t="shared" si="2"/>
        <v>450</v>
      </c>
      <c r="L22" s="55"/>
      <c r="M22" s="118"/>
      <c r="N22" s="118"/>
      <c r="O22" s="118"/>
      <c r="P22" s="118"/>
      <c r="Q22" s="118"/>
      <c r="R22" s="118"/>
      <c r="S22" s="118"/>
      <c r="T22" s="118"/>
    </row>
    <row r="23" spans="1:20" x14ac:dyDescent="0.35">
      <c r="A23" s="55"/>
      <c r="B23" s="55"/>
      <c r="C23" s="81">
        <v>44013</v>
      </c>
      <c r="D23" s="55"/>
      <c r="E23" s="86">
        <v>250</v>
      </c>
      <c r="F23" s="86"/>
      <c r="G23" s="87">
        <f t="shared" si="0"/>
        <v>9186.06</v>
      </c>
      <c r="H23" s="87"/>
      <c r="I23" s="86">
        <f t="shared" si="1"/>
        <v>350</v>
      </c>
      <c r="J23" s="86"/>
      <c r="K23" s="87">
        <f t="shared" si="2"/>
        <v>525</v>
      </c>
      <c r="L23" s="55"/>
      <c r="M23" s="55"/>
      <c r="N23" s="55"/>
      <c r="O23" s="55"/>
      <c r="P23" s="55"/>
    </row>
    <row r="24" spans="1:20" x14ac:dyDescent="0.35">
      <c r="A24" s="55"/>
      <c r="B24" s="55"/>
      <c r="C24" s="81">
        <v>44044</v>
      </c>
      <c r="D24" s="55"/>
      <c r="E24" s="86">
        <v>250</v>
      </c>
      <c r="F24" s="86"/>
      <c r="G24" s="87">
        <f t="shared" si="0"/>
        <v>8936.06</v>
      </c>
      <c r="H24" s="87"/>
      <c r="I24" s="86">
        <f t="shared" si="1"/>
        <v>400</v>
      </c>
      <c r="J24" s="86"/>
      <c r="K24" s="87">
        <f t="shared" si="2"/>
        <v>600</v>
      </c>
      <c r="L24" s="55"/>
      <c r="M24" s="55"/>
      <c r="N24" s="55"/>
      <c r="O24" s="55"/>
      <c r="P24" s="55"/>
    </row>
    <row r="25" spans="1:20" x14ac:dyDescent="0.35">
      <c r="A25" s="55"/>
      <c r="B25" s="55"/>
      <c r="C25" s="81">
        <v>44075</v>
      </c>
      <c r="D25" s="55"/>
      <c r="E25" s="86">
        <v>250</v>
      </c>
      <c r="F25" s="86"/>
      <c r="G25" s="87">
        <f t="shared" si="0"/>
        <v>8686.06</v>
      </c>
      <c r="H25" s="87"/>
      <c r="I25" s="86">
        <f t="shared" si="1"/>
        <v>450</v>
      </c>
      <c r="J25" s="86"/>
      <c r="K25" s="87">
        <f t="shared" si="2"/>
        <v>675</v>
      </c>
      <c r="L25" s="55"/>
      <c r="M25" s="55"/>
      <c r="N25" s="55"/>
      <c r="O25" s="55"/>
      <c r="P25" s="55"/>
    </row>
    <row r="26" spans="1:20" x14ac:dyDescent="0.35">
      <c r="A26" s="55"/>
      <c r="B26" s="55"/>
      <c r="C26" s="81">
        <v>44105</v>
      </c>
      <c r="D26" s="55"/>
      <c r="E26" s="86">
        <v>250</v>
      </c>
      <c r="F26" s="86"/>
      <c r="G26" s="87">
        <f t="shared" si="0"/>
        <v>8436.06</v>
      </c>
      <c r="H26" s="87"/>
      <c r="I26" s="86">
        <f t="shared" si="1"/>
        <v>500</v>
      </c>
      <c r="J26" s="86"/>
      <c r="K26" s="87">
        <f t="shared" si="2"/>
        <v>750</v>
      </c>
      <c r="L26" s="55"/>
      <c r="M26" s="55"/>
      <c r="N26" s="55"/>
      <c r="O26" s="55"/>
      <c r="P26" s="55"/>
    </row>
    <row r="27" spans="1:20" x14ac:dyDescent="0.35">
      <c r="A27" s="55"/>
      <c r="B27" s="55"/>
      <c r="C27" s="81">
        <v>44136</v>
      </c>
      <c r="D27" s="55"/>
      <c r="E27" s="86">
        <v>250</v>
      </c>
      <c r="F27" s="86"/>
      <c r="G27" s="87">
        <f t="shared" si="0"/>
        <v>8186.0599999999995</v>
      </c>
      <c r="H27" s="87"/>
      <c r="I27" s="86">
        <f t="shared" si="1"/>
        <v>550</v>
      </c>
      <c r="J27" s="86"/>
      <c r="K27" s="87">
        <f t="shared" si="2"/>
        <v>825</v>
      </c>
      <c r="L27" s="55"/>
      <c r="M27" s="55"/>
      <c r="N27" s="55"/>
      <c r="O27" s="55"/>
      <c r="P27" s="55"/>
    </row>
    <row r="28" spans="1:20" x14ac:dyDescent="0.35">
      <c r="A28" s="55"/>
      <c r="B28" s="55"/>
      <c r="C28" s="81">
        <v>44166</v>
      </c>
      <c r="D28" s="55"/>
      <c r="E28" s="86">
        <v>250</v>
      </c>
      <c r="F28" s="86"/>
      <c r="G28" s="87">
        <f t="shared" si="0"/>
        <v>7936.0599999999995</v>
      </c>
      <c r="H28" s="87"/>
      <c r="I28" s="86">
        <f t="shared" si="1"/>
        <v>600</v>
      </c>
      <c r="J28" s="86"/>
      <c r="K28" s="87">
        <f t="shared" si="2"/>
        <v>900</v>
      </c>
      <c r="L28" s="55"/>
      <c r="M28" s="55"/>
      <c r="N28" s="55"/>
      <c r="O28" s="55"/>
      <c r="P28" s="55"/>
    </row>
    <row r="29" spans="1:20" x14ac:dyDescent="0.35">
      <c r="A29" s="55"/>
      <c r="B29" s="55"/>
      <c r="C29" s="82">
        <v>44197</v>
      </c>
      <c r="D29" s="55"/>
      <c r="E29" s="86">
        <v>250</v>
      </c>
      <c r="F29" s="86"/>
      <c r="G29" s="87">
        <f t="shared" si="0"/>
        <v>7686.0599999999995</v>
      </c>
      <c r="H29" s="87"/>
      <c r="I29" s="86">
        <f t="shared" si="1"/>
        <v>650</v>
      </c>
      <c r="J29" s="86"/>
      <c r="K29" s="87">
        <f t="shared" si="2"/>
        <v>975</v>
      </c>
      <c r="L29" s="55"/>
      <c r="M29" s="55"/>
      <c r="N29" s="55"/>
      <c r="O29" s="55"/>
      <c r="P29" s="55"/>
    </row>
    <row r="30" spans="1:20" x14ac:dyDescent="0.35">
      <c r="A30" s="55"/>
      <c r="B30" s="55"/>
      <c r="C30" s="82">
        <v>44228</v>
      </c>
      <c r="D30" s="55"/>
      <c r="E30" s="86">
        <v>250</v>
      </c>
      <c r="F30" s="86"/>
      <c r="G30" s="87">
        <f t="shared" si="0"/>
        <v>7436.0599999999995</v>
      </c>
      <c r="H30" s="87"/>
      <c r="I30" s="86">
        <f t="shared" si="1"/>
        <v>700</v>
      </c>
      <c r="J30" s="86"/>
      <c r="K30" s="87">
        <f t="shared" si="2"/>
        <v>1050</v>
      </c>
      <c r="L30" s="55"/>
      <c r="M30" s="55"/>
      <c r="N30" s="55"/>
      <c r="O30" s="55"/>
      <c r="P30" s="55"/>
    </row>
    <row r="31" spans="1:20" x14ac:dyDescent="0.35">
      <c r="A31" s="55"/>
      <c r="B31" s="55"/>
      <c r="C31" s="82">
        <v>44256</v>
      </c>
      <c r="D31" s="55"/>
      <c r="E31" s="86">
        <v>250</v>
      </c>
      <c r="F31" s="86"/>
      <c r="G31" s="87">
        <f t="shared" si="0"/>
        <v>7186.0599999999995</v>
      </c>
      <c r="H31" s="87"/>
      <c r="I31" s="86">
        <f t="shared" si="1"/>
        <v>750</v>
      </c>
      <c r="J31" s="86"/>
      <c r="K31" s="87">
        <f t="shared" si="2"/>
        <v>1125</v>
      </c>
      <c r="L31" s="55"/>
      <c r="M31" s="55"/>
      <c r="N31" s="55"/>
      <c r="O31" s="55"/>
      <c r="P31" s="55"/>
    </row>
    <row r="32" spans="1:20" x14ac:dyDescent="0.35">
      <c r="A32" s="55"/>
      <c r="B32" s="55"/>
      <c r="C32" s="82">
        <v>44287</v>
      </c>
      <c r="D32" s="55"/>
      <c r="E32" s="86">
        <v>250</v>
      </c>
      <c r="F32" s="86"/>
      <c r="G32" s="87">
        <f t="shared" ref="G32:G58" si="3">G31-E32</f>
        <v>6936.0599999999995</v>
      </c>
      <c r="H32" s="87"/>
      <c r="I32" s="86">
        <f t="shared" si="1"/>
        <v>800</v>
      </c>
      <c r="J32" s="86"/>
      <c r="K32" s="87">
        <f t="shared" si="2"/>
        <v>1200</v>
      </c>
      <c r="L32" s="55"/>
      <c r="M32" s="55"/>
      <c r="N32" s="55"/>
      <c r="O32" s="55"/>
      <c r="P32" s="55"/>
    </row>
    <row r="33" spans="1:16" x14ac:dyDescent="0.35">
      <c r="A33" s="55"/>
      <c r="B33" s="55"/>
      <c r="C33" s="82">
        <v>44317</v>
      </c>
      <c r="D33" s="55"/>
      <c r="E33" s="86">
        <v>250</v>
      </c>
      <c r="F33" s="86"/>
      <c r="G33" s="87">
        <f t="shared" si="3"/>
        <v>6686.0599999999995</v>
      </c>
      <c r="H33" s="87"/>
      <c r="I33" s="86">
        <f t="shared" si="1"/>
        <v>850</v>
      </c>
      <c r="J33" s="86"/>
      <c r="K33" s="87">
        <f t="shared" si="2"/>
        <v>1275</v>
      </c>
      <c r="L33" s="55"/>
      <c r="M33" s="55"/>
      <c r="N33" s="55"/>
      <c r="O33" s="55"/>
      <c r="P33" s="55"/>
    </row>
    <row r="34" spans="1:16" x14ac:dyDescent="0.35">
      <c r="A34" s="55"/>
      <c r="B34" s="55"/>
      <c r="C34" s="82">
        <v>44348</v>
      </c>
      <c r="D34" s="55"/>
      <c r="E34" s="86">
        <v>250</v>
      </c>
      <c r="F34" s="86"/>
      <c r="G34" s="87">
        <f t="shared" si="3"/>
        <v>6436.0599999999995</v>
      </c>
      <c r="H34" s="87"/>
      <c r="I34" s="86">
        <f t="shared" si="1"/>
        <v>900</v>
      </c>
      <c r="J34" s="86"/>
      <c r="K34" s="87">
        <f t="shared" si="2"/>
        <v>1350</v>
      </c>
      <c r="L34" s="55"/>
      <c r="M34" s="55"/>
      <c r="N34" s="55"/>
      <c r="O34" s="55"/>
      <c r="P34" s="55"/>
    </row>
    <row r="35" spans="1:16" x14ac:dyDescent="0.35">
      <c r="C35" s="82">
        <v>44378</v>
      </c>
      <c r="E35" s="86">
        <v>250</v>
      </c>
      <c r="F35" s="86"/>
      <c r="G35" s="87">
        <f t="shared" si="3"/>
        <v>6186.0599999999995</v>
      </c>
      <c r="H35" s="87"/>
      <c r="I35" s="86">
        <f t="shared" si="1"/>
        <v>950</v>
      </c>
      <c r="J35" s="86"/>
      <c r="K35" s="87">
        <f t="shared" si="2"/>
        <v>1425</v>
      </c>
    </row>
    <row r="36" spans="1:16" x14ac:dyDescent="0.35">
      <c r="C36" s="82">
        <v>44409</v>
      </c>
      <c r="E36" s="86">
        <v>250</v>
      </c>
      <c r="F36" s="86"/>
      <c r="G36" s="87">
        <f t="shared" si="3"/>
        <v>5936.0599999999995</v>
      </c>
      <c r="H36" s="87"/>
      <c r="I36" s="86">
        <f t="shared" si="1"/>
        <v>1000</v>
      </c>
      <c r="J36" s="86"/>
      <c r="K36" s="87">
        <f t="shared" si="2"/>
        <v>1500</v>
      </c>
    </row>
    <row r="37" spans="1:16" x14ac:dyDescent="0.35">
      <c r="C37" s="82">
        <v>44440</v>
      </c>
      <c r="E37" s="86">
        <v>250</v>
      </c>
      <c r="F37" s="86"/>
      <c r="G37" s="87">
        <f t="shared" si="3"/>
        <v>5686.0599999999995</v>
      </c>
      <c r="H37" s="87"/>
      <c r="I37" s="86">
        <f t="shared" si="1"/>
        <v>1050</v>
      </c>
      <c r="J37" s="86"/>
      <c r="K37" s="87">
        <f t="shared" si="2"/>
        <v>1575</v>
      </c>
    </row>
    <row r="38" spans="1:16" x14ac:dyDescent="0.35">
      <c r="C38" s="82">
        <v>44470</v>
      </c>
      <c r="E38" s="86">
        <v>250</v>
      </c>
      <c r="F38" s="86"/>
      <c r="G38" s="87">
        <f t="shared" si="3"/>
        <v>5436.0599999999995</v>
      </c>
      <c r="H38" s="87"/>
      <c r="I38" s="86">
        <f t="shared" si="1"/>
        <v>1100</v>
      </c>
      <c r="J38" s="86"/>
      <c r="K38" s="87">
        <f t="shared" si="2"/>
        <v>1650</v>
      </c>
    </row>
    <row r="39" spans="1:16" x14ac:dyDescent="0.35">
      <c r="C39" s="82">
        <v>44501</v>
      </c>
      <c r="E39" s="86">
        <v>250</v>
      </c>
      <c r="F39" s="86"/>
      <c r="G39" s="87">
        <f t="shared" si="3"/>
        <v>5186.0599999999995</v>
      </c>
      <c r="H39" s="87"/>
      <c r="I39" s="86">
        <f t="shared" si="1"/>
        <v>1150</v>
      </c>
      <c r="J39" s="86"/>
      <c r="K39" s="87">
        <f t="shared" si="2"/>
        <v>1725</v>
      </c>
    </row>
    <row r="40" spans="1:16" x14ac:dyDescent="0.35">
      <c r="C40" s="82">
        <v>44531</v>
      </c>
      <c r="E40" s="86">
        <v>250</v>
      </c>
      <c r="F40" s="86"/>
      <c r="G40" s="87">
        <f t="shared" si="3"/>
        <v>4936.0599999999995</v>
      </c>
      <c r="H40" s="87"/>
      <c r="I40" s="86">
        <f t="shared" si="1"/>
        <v>1200</v>
      </c>
      <c r="J40" s="86"/>
      <c r="K40" s="87">
        <f t="shared" si="2"/>
        <v>1800</v>
      </c>
    </row>
    <row r="41" spans="1:16" x14ac:dyDescent="0.35">
      <c r="C41" s="83">
        <v>44562</v>
      </c>
      <c r="E41" s="86">
        <v>250</v>
      </c>
      <c r="F41" s="86"/>
      <c r="G41" s="87">
        <f t="shared" si="3"/>
        <v>4686.0599999999995</v>
      </c>
      <c r="H41" s="87"/>
      <c r="I41" s="86">
        <f t="shared" si="1"/>
        <v>1250</v>
      </c>
      <c r="J41" s="86"/>
      <c r="K41" s="87">
        <f t="shared" si="2"/>
        <v>1875</v>
      </c>
    </row>
    <row r="42" spans="1:16" x14ac:dyDescent="0.35">
      <c r="C42" s="83">
        <v>44593</v>
      </c>
      <c r="E42" s="86">
        <v>250</v>
      </c>
      <c r="F42" s="86"/>
      <c r="G42" s="87">
        <f t="shared" si="3"/>
        <v>4436.0599999999995</v>
      </c>
      <c r="H42" s="87"/>
      <c r="I42" s="86">
        <f t="shared" si="1"/>
        <v>1300</v>
      </c>
      <c r="J42" s="86"/>
      <c r="K42" s="87">
        <f t="shared" si="2"/>
        <v>1950</v>
      </c>
    </row>
    <row r="43" spans="1:16" x14ac:dyDescent="0.35">
      <c r="C43" s="83">
        <v>44621</v>
      </c>
      <c r="E43" s="86">
        <v>250</v>
      </c>
      <c r="G43" s="87">
        <f t="shared" si="3"/>
        <v>4186.0599999999995</v>
      </c>
      <c r="I43" s="86">
        <f t="shared" si="1"/>
        <v>1350</v>
      </c>
      <c r="J43" s="86"/>
      <c r="K43" s="87">
        <f t="shared" si="2"/>
        <v>2025</v>
      </c>
    </row>
    <row r="44" spans="1:16" x14ac:dyDescent="0.35">
      <c r="C44" s="83">
        <v>44652</v>
      </c>
      <c r="E44" s="86">
        <v>250</v>
      </c>
      <c r="G44" s="87">
        <f t="shared" si="3"/>
        <v>3936.0599999999995</v>
      </c>
      <c r="I44" s="86">
        <f t="shared" si="1"/>
        <v>1400</v>
      </c>
      <c r="J44" s="86"/>
      <c r="K44" s="87">
        <f t="shared" si="2"/>
        <v>2100</v>
      </c>
    </row>
    <row r="45" spans="1:16" x14ac:dyDescent="0.35">
      <c r="C45" s="83">
        <v>44682</v>
      </c>
      <c r="E45" s="86">
        <v>250</v>
      </c>
      <c r="G45" s="87">
        <f t="shared" si="3"/>
        <v>3686.0599999999995</v>
      </c>
      <c r="I45" s="86">
        <f t="shared" si="1"/>
        <v>1450</v>
      </c>
      <c r="J45" s="86"/>
      <c r="K45" s="87">
        <f t="shared" si="2"/>
        <v>2175</v>
      </c>
    </row>
    <row r="46" spans="1:16" x14ac:dyDescent="0.35">
      <c r="C46" s="83">
        <v>44713</v>
      </c>
      <c r="E46" s="86">
        <v>250</v>
      </c>
      <c r="G46" s="87">
        <f t="shared" si="3"/>
        <v>3436.0599999999995</v>
      </c>
      <c r="I46" s="86">
        <f t="shared" si="1"/>
        <v>1500</v>
      </c>
      <c r="J46" s="86"/>
      <c r="K46" s="87">
        <f t="shared" si="2"/>
        <v>2250</v>
      </c>
    </row>
    <row r="47" spans="1:16" x14ac:dyDescent="0.35">
      <c r="C47" s="83">
        <v>44743</v>
      </c>
      <c r="E47" s="86">
        <v>250</v>
      </c>
      <c r="G47" s="87">
        <f t="shared" si="3"/>
        <v>3186.0599999999995</v>
      </c>
      <c r="I47" s="86">
        <f t="shared" si="1"/>
        <v>1550</v>
      </c>
      <c r="J47" s="86"/>
      <c r="K47" s="87">
        <f t="shared" si="2"/>
        <v>2325</v>
      </c>
    </row>
    <row r="48" spans="1:16" x14ac:dyDescent="0.35">
      <c r="C48" s="83">
        <v>44774</v>
      </c>
      <c r="E48" s="86">
        <v>250</v>
      </c>
      <c r="G48" s="87">
        <f t="shared" si="3"/>
        <v>2936.0599999999995</v>
      </c>
      <c r="I48" s="86">
        <f t="shared" si="1"/>
        <v>1600</v>
      </c>
      <c r="J48" s="86"/>
      <c r="K48" s="87">
        <f t="shared" si="2"/>
        <v>2400</v>
      </c>
    </row>
    <row r="49" spans="3:11" x14ac:dyDescent="0.35">
      <c r="C49" s="83">
        <v>44805</v>
      </c>
      <c r="E49" s="86">
        <v>250</v>
      </c>
      <c r="G49" s="87">
        <f t="shared" si="3"/>
        <v>2686.0599999999995</v>
      </c>
      <c r="I49" s="86">
        <f t="shared" si="1"/>
        <v>1650</v>
      </c>
      <c r="J49" s="86"/>
      <c r="K49" s="87">
        <f t="shared" si="2"/>
        <v>2475</v>
      </c>
    </row>
    <row r="50" spans="3:11" x14ac:dyDescent="0.35">
      <c r="C50" s="83">
        <v>44835</v>
      </c>
      <c r="E50" s="86">
        <v>250</v>
      </c>
      <c r="G50" s="87">
        <f t="shared" si="3"/>
        <v>2436.0599999999995</v>
      </c>
      <c r="I50" s="86">
        <f t="shared" si="1"/>
        <v>1700</v>
      </c>
      <c r="J50" s="86"/>
      <c r="K50" s="87">
        <f t="shared" si="2"/>
        <v>2550</v>
      </c>
    </row>
    <row r="51" spans="3:11" x14ac:dyDescent="0.35">
      <c r="C51" s="83">
        <v>44866</v>
      </c>
      <c r="E51" s="86">
        <v>250</v>
      </c>
      <c r="G51" s="87">
        <f t="shared" si="3"/>
        <v>2186.0599999999995</v>
      </c>
      <c r="I51" s="86">
        <f t="shared" si="1"/>
        <v>1750</v>
      </c>
      <c r="J51" s="86"/>
      <c r="K51" s="87">
        <f t="shared" si="2"/>
        <v>2625</v>
      </c>
    </row>
    <row r="52" spans="3:11" ht="13.15" thickBot="1" x14ac:dyDescent="0.4">
      <c r="C52" s="88">
        <v>44896</v>
      </c>
      <c r="D52" s="89"/>
      <c r="E52" s="90">
        <v>250</v>
      </c>
      <c r="F52" s="89"/>
      <c r="G52" s="91">
        <f t="shared" si="3"/>
        <v>1936.0599999999995</v>
      </c>
      <c r="H52" s="89"/>
      <c r="I52" s="90">
        <f t="shared" si="1"/>
        <v>1800</v>
      </c>
      <c r="J52" s="90"/>
      <c r="K52" s="91">
        <f t="shared" si="2"/>
        <v>2700</v>
      </c>
    </row>
    <row r="53" spans="3:11" x14ac:dyDescent="0.35">
      <c r="C53" s="84">
        <v>44927</v>
      </c>
      <c r="E53" s="86">
        <v>250</v>
      </c>
      <c r="G53" s="87">
        <f t="shared" si="3"/>
        <v>1686.0599999999995</v>
      </c>
      <c r="I53" s="86">
        <f t="shared" si="1"/>
        <v>1850</v>
      </c>
      <c r="J53" s="86"/>
      <c r="K53" s="87">
        <f t="shared" si="2"/>
        <v>2775</v>
      </c>
    </row>
    <row r="54" spans="3:11" x14ac:dyDescent="0.35">
      <c r="C54" s="84">
        <v>44958</v>
      </c>
      <c r="E54" s="86">
        <v>250</v>
      </c>
      <c r="G54" s="87">
        <f t="shared" si="3"/>
        <v>1436.0599999999995</v>
      </c>
      <c r="I54" s="86">
        <f t="shared" si="1"/>
        <v>1900</v>
      </c>
      <c r="J54" s="86"/>
      <c r="K54" s="87">
        <f t="shared" si="2"/>
        <v>2850</v>
      </c>
    </row>
    <row r="55" spans="3:11" x14ac:dyDescent="0.35">
      <c r="C55" s="84">
        <v>44986</v>
      </c>
      <c r="E55" s="86">
        <v>250</v>
      </c>
      <c r="G55" s="87">
        <f t="shared" si="3"/>
        <v>1186.0599999999995</v>
      </c>
      <c r="I55" s="86">
        <f t="shared" si="1"/>
        <v>1950</v>
      </c>
      <c r="J55" s="86"/>
      <c r="K55" s="87">
        <f t="shared" si="2"/>
        <v>2925</v>
      </c>
    </row>
    <row r="56" spans="3:11" x14ac:dyDescent="0.35">
      <c r="C56" s="84">
        <v>45017</v>
      </c>
      <c r="E56" s="86">
        <v>250</v>
      </c>
      <c r="G56" s="87">
        <f t="shared" si="3"/>
        <v>936.05999999999949</v>
      </c>
      <c r="I56" s="86">
        <f t="shared" si="1"/>
        <v>2000</v>
      </c>
      <c r="J56" s="86"/>
      <c r="K56" s="87">
        <f t="shared" si="2"/>
        <v>3000</v>
      </c>
    </row>
    <row r="57" spans="3:11" x14ac:dyDescent="0.35">
      <c r="C57" s="84">
        <v>45047</v>
      </c>
      <c r="E57" s="86">
        <v>250</v>
      </c>
      <c r="G57" s="87">
        <f t="shared" si="3"/>
        <v>686.05999999999949</v>
      </c>
      <c r="I57" s="86">
        <f t="shared" si="1"/>
        <v>2050</v>
      </c>
      <c r="J57" s="86"/>
      <c r="K57" s="87">
        <f t="shared" si="2"/>
        <v>3075</v>
      </c>
    </row>
    <row r="58" spans="3:11" x14ac:dyDescent="0.35">
      <c r="C58" s="84">
        <v>45078</v>
      </c>
      <c r="E58" s="86">
        <v>250</v>
      </c>
      <c r="G58" s="87">
        <f t="shared" si="3"/>
        <v>436.05999999999949</v>
      </c>
      <c r="I58" s="86">
        <f t="shared" si="1"/>
        <v>2100</v>
      </c>
      <c r="J58" s="86"/>
      <c r="K58" s="87">
        <f t="shared" si="2"/>
        <v>3150</v>
      </c>
    </row>
    <row r="59" spans="3:11" x14ac:dyDescent="0.35">
      <c r="C59" s="84">
        <v>45108</v>
      </c>
      <c r="E59" s="86">
        <v>250</v>
      </c>
      <c r="G59" s="87">
        <f t="shared" ref="G59:G60" si="4">G58-E59</f>
        <v>186.05999999999949</v>
      </c>
      <c r="I59" s="86">
        <f t="shared" si="1"/>
        <v>2150</v>
      </c>
      <c r="J59" s="86"/>
      <c r="K59" s="87">
        <f t="shared" si="2"/>
        <v>3225</v>
      </c>
    </row>
    <row r="60" spans="3:11" x14ac:dyDescent="0.35">
      <c r="C60" s="84">
        <v>45139</v>
      </c>
      <c r="E60" s="86">
        <v>186.06</v>
      </c>
      <c r="G60" s="87">
        <f t="shared" si="4"/>
        <v>-5.1159076974727213E-13</v>
      </c>
      <c r="I60" s="86">
        <f t="shared" si="1"/>
        <v>2200</v>
      </c>
      <c r="J60" s="86"/>
      <c r="K60" s="87">
        <f t="shared" si="2"/>
        <v>3300</v>
      </c>
    </row>
    <row r="61" spans="3:11" x14ac:dyDescent="0.35">
      <c r="C61" s="84">
        <v>45170</v>
      </c>
    </row>
    <row r="62" spans="3:11" x14ac:dyDescent="0.35">
      <c r="C62" s="84">
        <v>45200</v>
      </c>
    </row>
    <row r="63" spans="3:11" x14ac:dyDescent="0.35">
      <c r="C63" s="84">
        <v>45231</v>
      </c>
    </row>
    <row r="64" spans="3:11" x14ac:dyDescent="0.35">
      <c r="C64" s="84">
        <v>45261</v>
      </c>
    </row>
  </sheetData>
  <mergeCells count="1">
    <mergeCell ref="M6:T22"/>
  </mergeCells>
  <hyperlinks>
    <hyperlink ref="D3" r:id="rId1" xr:uid="{00000000-0004-0000-0500-000000000000}"/>
  </hyperlinks>
  <pageMargins left="0.7" right="0.7" top="0.78740157499999996" bottom="0.78740157499999996" header="0.3" footer="0.3"/>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F25E1ED9-A64D-4557-A31C-3D71608F23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Einführung</vt:lpstr>
      <vt:lpstr>Familienbudget - Planung 2021</vt:lpstr>
      <vt:lpstr>Familienbudget - Ist 2021</vt:lpstr>
      <vt:lpstr>unregel. Zahlungen</vt:lpstr>
      <vt:lpstr>Wunschliste</vt:lpstr>
      <vt:lpstr>Schulden</vt:lpstr>
      <vt:lpstr>'Familienbudget - Planung 2021'!BudgetJahr</vt:lpstr>
      <vt:lpstr>BudgetJahr</vt:lpstr>
      <vt:lpstr>'Familienbudget - Ist 2021'!Drucktitel</vt:lpstr>
      <vt:lpstr>'Familienbudget - Planung 2021'!Drucktitel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2016-10-25T15:46:13Z</dcterms:created>
  <dcterms:modified xsi:type="dcterms:W3CDTF">2021-08-03T13:19:23Z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TC029300579991</vt:lpwstr>
  </property>
</Properties>
</file>